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 activeTab="3"/>
  </bookViews>
  <sheets>
    <sheet name="Foglio1" sheetId="1" r:id="rId1"/>
    <sheet name="Foglio2" sheetId="2" r:id="rId2"/>
    <sheet name="Foglio3" sheetId="3" r:id="rId3"/>
    <sheet name="Foglio4" sheetId="4" r:id="rId4"/>
    <sheet name="Foglio5" sheetId="5" r:id="rId5"/>
  </sheets>
  <externalReferences>
    <externalReference r:id="rId6"/>
  </externalReferences>
  <calcPr calcId="124519"/>
</workbook>
</file>

<file path=xl/calcChain.xml><?xml version="1.0" encoding="utf-8"?>
<calcChain xmlns="http://schemas.openxmlformats.org/spreadsheetml/2006/main">
  <c r="D48" i="3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5"/>
  <c r="J6" i="4"/>
  <c r="D6" i="5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5"/>
  <c r="D48"/>
  <c r="D48" i="4"/>
  <c r="C48"/>
  <c r="G45"/>
  <c r="F45"/>
  <c r="E45"/>
  <c r="G44"/>
  <c r="F44"/>
  <c r="E44"/>
  <c r="G43"/>
  <c r="F43"/>
  <c r="E43"/>
  <c r="G42"/>
  <c r="F42"/>
  <c r="E42"/>
  <c r="G41"/>
  <c r="F41"/>
  <c r="E41"/>
  <c r="G40"/>
  <c r="F40"/>
  <c r="E40"/>
  <c r="G39"/>
  <c r="F39"/>
  <c r="E39"/>
  <c r="G38"/>
  <c r="F38"/>
  <c r="E38"/>
  <c r="G37"/>
  <c r="F37"/>
  <c r="E37"/>
  <c r="G36"/>
  <c r="F36"/>
  <c r="E36"/>
  <c r="G35"/>
  <c r="F35"/>
  <c r="E35"/>
  <c r="G34"/>
  <c r="F34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G7"/>
  <c r="F7"/>
  <c r="E7"/>
  <c r="J13"/>
  <c r="G6"/>
  <c r="F6"/>
  <c r="E6"/>
  <c r="G5"/>
  <c r="G48" s="1"/>
  <c r="F5"/>
  <c r="F48" s="1"/>
  <c r="E5"/>
  <c r="E48" s="1"/>
  <c r="J9" s="1"/>
  <c r="D48" i="2"/>
  <c r="C48"/>
  <c r="G45"/>
  <c r="F45"/>
  <c r="E45"/>
  <c r="G44"/>
  <c r="F44"/>
  <c r="E44"/>
  <c r="G43"/>
  <c r="F43"/>
  <c r="E43"/>
  <c r="G42"/>
  <c r="F42"/>
  <c r="E42"/>
  <c r="G41"/>
  <c r="F41"/>
  <c r="E41"/>
  <c r="G40"/>
  <c r="F40"/>
  <c r="E40"/>
  <c r="G39"/>
  <c r="F39"/>
  <c r="E39"/>
  <c r="G38"/>
  <c r="F38"/>
  <c r="E38"/>
  <c r="G37"/>
  <c r="F37"/>
  <c r="E37"/>
  <c r="G36"/>
  <c r="F36"/>
  <c r="E36"/>
  <c r="G35"/>
  <c r="F35"/>
  <c r="E35"/>
  <c r="G34"/>
  <c r="F34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G7"/>
  <c r="F7"/>
  <c r="E7"/>
  <c r="G6"/>
  <c r="F6"/>
  <c r="E6"/>
  <c r="G5"/>
  <c r="F5"/>
  <c r="E5"/>
  <c r="J6" l="1"/>
  <c r="J12" i="4"/>
  <c r="J10"/>
  <c r="J16" s="1"/>
  <c r="F48" i="2"/>
  <c r="E48"/>
  <c r="J9" s="1"/>
  <c r="G48"/>
  <c r="J12" l="1"/>
  <c r="J17" i="4"/>
  <c r="J13" i="2"/>
  <c r="J17" s="1"/>
  <c r="J10"/>
  <c r="J16" s="1"/>
  <c r="G46" i="1" l="1"/>
  <c r="H46" s="1"/>
  <c r="I46" s="1"/>
  <c r="J46" s="1"/>
  <c r="G45"/>
  <c r="H45" s="1"/>
  <c r="I45" s="1"/>
  <c r="J45" s="1"/>
  <c r="G44"/>
  <c r="H44" s="1"/>
  <c r="I44" s="1"/>
  <c r="J44" s="1"/>
  <c r="G43"/>
  <c r="H43" s="1"/>
  <c r="I43" s="1"/>
  <c r="J43" s="1"/>
  <c r="G42"/>
  <c r="H42" s="1"/>
  <c r="I42" s="1"/>
  <c r="J42" s="1"/>
  <c r="G41"/>
  <c r="H41" s="1"/>
  <c r="I41" s="1"/>
  <c r="J41" s="1"/>
  <c r="G40"/>
  <c r="H40" s="1"/>
  <c r="I40" s="1"/>
  <c r="J40" s="1"/>
  <c r="G39"/>
  <c r="H39" s="1"/>
  <c r="I39" s="1"/>
  <c r="J39" s="1"/>
  <c r="G38"/>
  <c r="H38" s="1"/>
  <c r="I38" s="1"/>
  <c r="J38" s="1"/>
  <c r="G37"/>
  <c r="H37" s="1"/>
  <c r="I37" s="1"/>
  <c r="J37" s="1"/>
  <c r="G36"/>
  <c r="H36" s="1"/>
  <c r="I36" s="1"/>
  <c r="J36" s="1"/>
  <c r="G35"/>
  <c r="H35" s="1"/>
  <c r="I35" s="1"/>
  <c r="J35" s="1"/>
  <c r="G34"/>
  <c r="H34" s="1"/>
  <c r="I34" s="1"/>
  <c r="J34" s="1"/>
  <c r="G33"/>
  <c r="H33" s="1"/>
  <c r="I33" s="1"/>
  <c r="J33" s="1"/>
  <c r="H32"/>
  <c r="I32" s="1"/>
  <c r="J32" s="1"/>
  <c r="G32"/>
  <c r="H31"/>
  <c r="I31" s="1"/>
  <c r="J31" s="1"/>
  <c r="G31"/>
  <c r="H30"/>
  <c r="I30" s="1"/>
  <c r="J30" s="1"/>
  <c r="G30"/>
  <c r="H29"/>
  <c r="I29" s="1"/>
  <c r="J29" s="1"/>
  <c r="G29"/>
  <c r="H28"/>
  <c r="I28" s="1"/>
  <c r="J28" s="1"/>
  <c r="G28"/>
  <c r="H27"/>
  <c r="I27" s="1"/>
  <c r="J27" s="1"/>
  <c r="G27"/>
  <c r="H26"/>
  <c r="I26" s="1"/>
  <c r="J26" s="1"/>
  <c r="G26"/>
  <c r="H25"/>
  <c r="I25" s="1"/>
  <c r="J25" s="1"/>
  <c r="G25"/>
  <c r="H24"/>
  <c r="I24" s="1"/>
  <c r="J24" s="1"/>
  <c r="G24"/>
  <c r="H23"/>
  <c r="I23" s="1"/>
  <c r="J23" s="1"/>
  <c r="G23"/>
  <c r="H22"/>
  <c r="I22" s="1"/>
  <c r="J22" s="1"/>
  <c r="G22"/>
  <c r="H21"/>
  <c r="I21" s="1"/>
  <c r="J21" s="1"/>
  <c r="G21"/>
  <c r="H20"/>
  <c r="I20" s="1"/>
  <c r="J20" s="1"/>
  <c r="G20"/>
  <c r="H19"/>
  <c r="I19" s="1"/>
  <c r="J19" s="1"/>
  <c r="G19"/>
  <c r="H18"/>
  <c r="I18" s="1"/>
  <c r="J18" s="1"/>
  <c r="G18"/>
  <c r="H17"/>
  <c r="I17" s="1"/>
  <c r="J17" s="1"/>
  <c r="G17"/>
  <c r="H16"/>
  <c r="I16" s="1"/>
  <c r="J16" s="1"/>
  <c r="G16"/>
  <c r="H15"/>
  <c r="I15" s="1"/>
  <c r="J15" s="1"/>
  <c r="G15"/>
  <c r="H14"/>
  <c r="I14" s="1"/>
  <c r="J14" s="1"/>
  <c r="G14"/>
  <c r="H13"/>
  <c r="I13" s="1"/>
  <c r="J13" s="1"/>
  <c r="G13"/>
  <c r="H12"/>
  <c r="I12" s="1"/>
  <c r="J12" s="1"/>
  <c r="G12"/>
  <c r="H11"/>
  <c r="I11" s="1"/>
  <c r="J11" s="1"/>
  <c r="G11"/>
  <c r="H10"/>
  <c r="I10" s="1"/>
  <c r="J10" s="1"/>
  <c r="G10"/>
  <c r="H9"/>
  <c r="I9" s="1"/>
  <c r="J9" s="1"/>
  <c r="G9"/>
  <c r="H8"/>
  <c r="I8" s="1"/>
  <c r="J8" s="1"/>
  <c r="G8"/>
  <c r="H7"/>
  <c r="I7" s="1"/>
  <c r="J7" s="1"/>
  <c r="G7"/>
  <c r="H6"/>
  <c r="I6" s="1"/>
  <c r="J6" s="1"/>
  <c r="G6"/>
</calcChain>
</file>

<file path=xl/sharedStrings.xml><?xml version="1.0" encoding="utf-8"?>
<sst xmlns="http://schemas.openxmlformats.org/spreadsheetml/2006/main" count="69" uniqueCount="36">
  <si>
    <t>Anno 2014-2015</t>
  </si>
  <si>
    <t>Altezza a mezzodì (valore preciso)</t>
  </si>
  <si>
    <t>Altezza a mezzodì (simulazione)</t>
  </si>
  <si>
    <t>Altezza a mezzodì (approssimazione quarti di grado)</t>
  </si>
  <si>
    <t>Declinazione mezzodì</t>
  </si>
  <si>
    <t>Latitudine Roma</t>
  </si>
  <si>
    <t>Latitudine Roma (approssimazione quarti grado)</t>
  </si>
  <si>
    <t>giorno</t>
  </si>
  <si>
    <t>gradi</t>
  </si>
  <si>
    <t xml:space="preserve">primi </t>
  </si>
  <si>
    <t>secondi</t>
  </si>
  <si>
    <t>gradi decimali</t>
  </si>
  <si>
    <t>primi</t>
  </si>
  <si>
    <t>Dev.Standard =</t>
  </si>
  <si>
    <t>giorno (mezzodì) xk</t>
  </si>
  <si>
    <t>declinazione yk</t>
  </si>
  <si>
    <t>xk * yk</t>
  </si>
  <si>
    <t>xk * xk</t>
  </si>
  <si>
    <t>yk * yk</t>
  </si>
  <si>
    <t>sigmay =</t>
  </si>
  <si>
    <t xml:space="preserve">m = </t>
  </si>
  <si>
    <t xml:space="preserve">q = </t>
  </si>
  <si>
    <t>sigma_q =</t>
  </si>
  <si>
    <t>sigma_m =</t>
  </si>
  <si>
    <t>te =</t>
  </si>
  <si>
    <t xml:space="preserve">sigma_te = </t>
  </si>
  <si>
    <t xml:space="preserve">te = </t>
  </si>
  <si>
    <t>incertezza =</t>
  </si>
  <si>
    <t>sum xk</t>
  </si>
  <si>
    <t>sum yk</t>
  </si>
  <si>
    <t>sum xk * yk</t>
  </si>
  <si>
    <t>sum xk * xk</t>
  </si>
  <si>
    <t>sum yk*yk</t>
  </si>
  <si>
    <t>devsty</t>
  </si>
  <si>
    <t>8h 24min</t>
  </si>
  <si>
    <t xml:space="preserve">9h 19m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</si>
</sst>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" fontId="0" fillId="2" borderId="5" xfId="0" applyNumberFormat="1" applyFill="1" applyBorder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3" borderId="5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9" xfId="0" applyFill="1" applyBorder="1" applyAlignment="1">
      <alignment horizontal="right"/>
    </xf>
    <xf numFmtId="0" fontId="0" fillId="0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2" borderId="5" xfId="0" applyNumberFormat="1" applyFill="1" applyBorder="1"/>
    <xf numFmtId="164" fontId="0" fillId="2" borderId="6" xfId="0" applyNumberFormat="1" applyFill="1" applyBorder="1"/>
    <xf numFmtId="165" fontId="0" fillId="2" borderId="5" xfId="0" applyNumberFormat="1" applyFill="1" applyBorder="1"/>
    <xf numFmtId="2" fontId="0" fillId="2" borderId="5" xfId="0" applyNumberFormat="1" applyFill="1" applyBorder="1"/>
    <xf numFmtId="0" fontId="0" fillId="0" borderId="0" xfId="0" applyBorder="1"/>
    <xf numFmtId="1" fontId="0" fillId="0" borderId="5" xfId="0" applyNumberFormat="1" applyFill="1" applyBorder="1"/>
    <xf numFmtId="164" fontId="0" fillId="0" borderId="6" xfId="0" applyNumberFormat="1" applyFill="1" applyBorder="1"/>
    <xf numFmtId="0" fontId="0" fillId="2" borderId="5" xfId="0" applyFill="1" applyBorder="1"/>
    <xf numFmtId="0" fontId="0" fillId="0" borderId="6" xfId="0" applyBorder="1"/>
    <xf numFmtId="0" fontId="0" fillId="0" borderId="5" xfId="0" applyBorder="1"/>
    <xf numFmtId="164" fontId="0" fillId="0" borderId="6" xfId="0" applyNumberFormat="1" applyBorder="1"/>
    <xf numFmtId="0" fontId="0" fillId="2" borderId="6" xfId="0" applyFill="1" applyBorder="1"/>
    <xf numFmtId="0" fontId="0" fillId="4" borderId="6" xfId="0" applyFill="1" applyBorder="1"/>
    <xf numFmtId="0" fontId="0" fillId="4" borderId="5" xfId="0" applyFill="1" applyBorder="1"/>
    <xf numFmtId="164" fontId="0" fillId="4" borderId="6" xfId="0" applyNumberFormat="1" applyFill="1" applyBorder="1"/>
    <xf numFmtId="164" fontId="0" fillId="0" borderId="5" xfId="0" applyNumberFormat="1" applyBorder="1"/>
    <xf numFmtId="0" fontId="0" fillId="0" borderId="11" xfId="0" applyBorder="1"/>
    <xf numFmtId="164" fontId="0" fillId="0" borderId="11" xfId="0" applyNumberFormat="1" applyBorder="1"/>
    <xf numFmtId="165" fontId="0" fillId="2" borderId="11" xfId="0" applyNumberFormat="1" applyFill="1" applyBorder="1"/>
    <xf numFmtId="2" fontId="0" fillId="2" borderId="11" xfId="0" applyNumberFormat="1" applyFill="1" applyBorder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16" fontId="0" fillId="2" borderId="11" xfId="0" applyNumberFormat="1" applyFill="1" applyBorder="1"/>
    <xf numFmtId="0" fontId="0" fillId="0" borderId="0" xfId="0" applyAlignment="1">
      <alignment horizontal="center" wrapText="1"/>
    </xf>
    <xf numFmtId="2" fontId="0" fillId="0" borderId="0" xfId="0" applyNumberFormat="1"/>
    <xf numFmtId="22" fontId="0" fillId="0" borderId="0" xfId="0" applyNumberFormat="1"/>
    <xf numFmtId="14" fontId="0" fillId="0" borderId="0" xfId="0" applyNumberFormat="1"/>
    <xf numFmtId="1" fontId="0" fillId="0" borderId="0" xfId="0" applyNumberFormat="1"/>
  </cellXfs>
  <cellStyles count="1">
    <cellStyle name="Normale" xfId="0" builtinId="0"/>
  </cellStyles>
  <dxfs count="1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trendline>
            <c:trendlineType val="linear"/>
            <c:dispEq val="1"/>
            <c:trendlineLbl>
              <c:layout>
                <c:manualLayout>
                  <c:x val="9.0207282482770837E-2"/>
                  <c:y val="-7.1789114840786025E-2"/>
                </c:manualLayout>
              </c:layout>
              <c:numFmt formatCode="General" sourceLinked="0"/>
            </c:trendlineLbl>
          </c:trendline>
          <c:errBars>
            <c:errDir val="x"/>
            <c:errBarType val="both"/>
            <c:errValType val="fixedVal"/>
            <c:val val="0"/>
          </c:errBars>
          <c:errBars>
            <c:errDir val="y"/>
            <c:errBarType val="both"/>
            <c:errValType val="fixedVal"/>
            <c:val val="0.23"/>
          </c:errBars>
          <c:xVal>
            <c:numRef>
              <c:f>Foglio2!$C$5:$C$45</c:f>
              <c:numCache>
                <c:formatCode>0</c:formatCode>
                <c:ptCount val="4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</c:numCache>
            </c:numRef>
          </c:xVal>
          <c:yVal>
            <c:numRef>
              <c:f>Foglio2!$D$5:$D$45</c:f>
              <c:numCache>
                <c:formatCode>General</c:formatCode>
                <c:ptCount val="41"/>
                <c:pt idx="0">
                  <c:v>-7.5</c:v>
                </c:pt>
                <c:pt idx="1">
                  <c:v>-7</c:v>
                </c:pt>
                <c:pt idx="2">
                  <c:v>-6.75</c:v>
                </c:pt>
                <c:pt idx="3">
                  <c:v>-6.5</c:v>
                </c:pt>
                <c:pt idx="4">
                  <c:v>-6.5</c:v>
                </c:pt>
                <c:pt idx="5">
                  <c:v>-5.75</c:v>
                </c:pt>
                <c:pt idx="6">
                  <c:v>-5.5</c:v>
                </c:pt>
                <c:pt idx="7">
                  <c:v>-5.25</c:v>
                </c:pt>
                <c:pt idx="8">
                  <c:v>-4.5</c:v>
                </c:pt>
                <c:pt idx="9">
                  <c:v>-4.25</c:v>
                </c:pt>
                <c:pt idx="10">
                  <c:v>-4.25</c:v>
                </c:pt>
                <c:pt idx="11">
                  <c:v>-3.25</c:v>
                </c:pt>
                <c:pt idx="12">
                  <c:v>-2.75</c:v>
                </c:pt>
                <c:pt idx="13">
                  <c:v>-2.25</c:v>
                </c:pt>
                <c:pt idx="14">
                  <c:v>-2.25</c:v>
                </c:pt>
                <c:pt idx="15">
                  <c:v>-2.25</c:v>
                </c:pt>
                <c:pt idx="16">
                  <c:v>-1.5</c:v>
                </c:pt>
                <c:pt idx="17">
                  <c:v>-1.25</c:v>
                </c:pt>
                <c:pt idx="18">
                  <c:v>-1.25</c:v>
                </c:pt>
                <c:pt idx="19">
                  <c:v>-0.5</c:v>
                </c:pt>
                <c:pt idx="20">
                  <c:v>0</c:v>
                </c:pt>
                <c:pt idx="21">
                  <c:v>0.25</c:v>
                </c:pt>
                <c:pt idx="22">
                  <c:v>1</c:v>
                </c:pt>
                <c:pt idx="23">
                  <c:v>1</c:v>
                </c:pt>
                <c:pt idx="24">
                  <c:v>1.25</c:v>
                </c:pt>
                <c:pt idx="25">
                  <c:v>2</c:v>
                </c:pt>
                <c:pt idx="26">
                  <c:v>2.25</c:v>
                </c:pt>
                <c:pt idx="27">
                  <c:v>2.5</c:v>
                </c:pt>
                <c:pt idx="28">
                  <c:v>2.75</c:v>
                </c:pt>
                <c:pt idx="29">
                  <c:v>3.75</c:v>
                </c:pt>
                <c:pt idx="30">
                  <c:v>4</c:v>
                </c:pt>
                <c:pt idx="31">
                  <c:v>3.75</c:v>
                </c:pt>
                <c:pt idx="32">
                  <c:v>4.75</c:v>
                </c:pt>
                <c:pt idx="33">
                  <c:v>5</c:v>
                </c:pt>
                <c:pt idx="34">
                  <c:v>5.25</c:v>
                </c:pt>
                <c:pt idx="35">
                  <c:v>5.5</c:v>
                </c:pt>
                <c:pt idx="36">
                  <c:v>5.75</c:v>
                </c:pt>
                <c:pt idx="37">
                  <c:v>6.5</c:v>
                </c:pt>
                <c:pt idx="38">
                  <c:v>6.75</c:v>
                </c:pt>
                <c:pt idx="39">
                  <c:v>7.5</c:v>
                </c:pt>
                <c:pt idx="40">
                  <c:v>8</c:v>
                </c:pt>
              </c:numCache>
            </c:numRef>
          </c:yVal>
        </c:ser>
        <c:axId val="88769664"/>
        <c:axId val="88419328"/>
      </c:scatterChart>
      <c:valAx>
        <c:axId val="88769664"/>
        <c:scaling>
          <c:orientation val="minMax"/>
        </c:scaling>
        <c:axPos val="b"/>
        <c:majorGridlines/>
        <c:minorGridlines/>
        <c:numFmt formatCode="0" sourceLinked="1"/>
        <c:tickLblPos val="nextTo"/>
        <c:crossAx val="88419328"/>
        <c:crosses val="autoZero"/>
        <c:crossBetween val="midCat"/>
      </c:valAx>
      <c:valAx>
        <c:axId val="88419328"/>
        <c:scaling>
          <c:orientation val="minMax"/>
        </c:scaling>
        <c:axPos val="l"/>
        <c:majorGridlines/>
        <c:minorGridlines/>
        <c:numFmt formatCode="General" sourceLinked="1"/>
        <c:tickLblPos val="nextTo"/>
        <c:crossAx val="88769664"/>
        <c:crosses val="autoZero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</c:trendline>
          <c:trendline>
            <c:trendlineType val="linear"/>
            <c:dispEq val="1"/>
            <c:trendlineLbl>
              <c:layout>
                <c:manualLayout>
                  <c:x val="3.1440862612092599E-3"/>
                  <c:y val="-4.7442365120575501E-2"/>
                </c:manualLayout>
              </c:layout>
              <c:numFmt formatCode="General" sourceLinked="0"/>
            </c:trendlineLbl>
          </c:trendline>
          <c:errBars>
            <c:errDir val="y"/>
            <c:errBarType val="both"/>
            <c:errValType val="fixedVal"/>
            <c:val val="0.26"/>
          </c:errBars>
          <c:errBars>
            <c:errDir val="x"/>
            <c:errBarType val="both"/>
            <c:errValType val="fixedVal"/>
            <c:val val="0"/>
          </c:errBars>
          <c:xVal>
            <c:numRef>
              <c:f>Foglio4!$C$5:$C$45</c:f>
              <c:numCache>
                <c:formatCode>0</c:formatCode>
                <c:ptCount val="4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</c:numCache>
            </c:numRef>
          </c:xVal>
          <c:yVal>
            <c:numRef>
              <c:f>Foglio4!$D$5:$D$45</c:f>
              <c:numCache>
                <c:formatCode>General</c:formatCode>
                <c:ptCount val="41"/>
                <c:pt idx="0">
                  <c:v>-8</c:v>
                </c:pt>
                <c:pt idx="1">
                  <c:v>-7.25</c:v>
                </c:pt>
                <c:pt idx="2">
                  <c:v>-7</c:v>
                </c:pt>
                <c:pt idx="3">
                  <c:v>-6.25</c:v>
                </c:pt>
                <c:pt idx="4">
                  <c:v>-6.25</c:v>
                </c:pt>
                <c:pt idx="5">
                  <c:v>-5.75</c:v>
                </c:pt>
                <c:pt idx="6">
                  <c:v>-5.25</c:v>
                </c:pt>
                <c:pt idx="7">
                  <c:v>-5</c:v>
                </c:pt>
                <c:pt idx="8">
                  <c:v>-5</c:v>
                </c:pt>
                <c:pt idx="9">
                  <c:v>-4.5</c:v>
                </c:pt>
                <c:pt idx="10">
                  <c:v>-3.75</c:v>
                </c:pt>
                <c:pt idx="11">
                  <c:v>-3.75</c:v>
                </c:pt>
                <c:pt idx="12">
                  <c:v>-3</c:v>
                </c:pt>
                <c:pt idx="13">
                  <c:v>-3</c:v>
                </c:pt>
                <c:pt idx="14">
                  <c:v>-2.5</c:v>
                </c:pt>
                <c:pt idx="15">
                  <c:v>-2</c:v>
                </c:pt>
                <c:pt idx="16">
                  <c:v>-1.75</c:v>
                </c:pt>
                <c:pt idx="17">
                  <c:v>-1</c:v>
                </c:pt>
                <c:pt idx="18">
                  <c:v>-0.75</c:v>
                </c:pt>
                <c:pt idx="19">
                  <c:v>-0.25</c:v>
                </c:pt>
                <c:pt idx="20">
                  <c:v>0.25</c:v>
                </c:pt>
                <c:pt idx="21">
                  <c:v>0.5</c:v>
                </c:pt>
                <c:pt idx="22">
                  <c:v>0.5</c:v>
                </c:pt>
                <c:pt idx="23">
                  <c:v>1.25</c:v>
                </c:pt>
                <c:pt idx="24">
                  <c:v>1.5</c:v>
                </c:pt>
                <c:pt idx="25">
                  <c:v>2.5</c:v>
                </c:pt>
                <c:pt idx="26">
                  <c:v>2.75</c:v>
                </c:pt>
                <c:pt idx="27">
                  <c:v>2.75</c:v>
                </c:pt>
                <c:pt idx="28">
                  <c:v>3.75</c:v>
                </c:pt>
                <c:pt idx="29">
                  <c:v>3.75</c:v>
                </c:pt>
                <c:pt idx="30">
                  <c:v>4.25</c:v>
                </c:pt>
                <c:pt idx="31">
                  <c:v>4.5</c:v>
                </c:pt>
                <c:pt idx="32">
                  <c:v>4.25</c:v>
                </c:pt>
                <c:pt idx="33">
                  <c:v>5.25</c:v>
                </c:pt>
                <c:pt idx="34">
                  <c:v>5</c:v>
                </c:pt>
                <c:pt idx="35">
                  <c:v>6</c:v>
                </c:pt>
                <c:pt idx="36">
                  <c:v>6</c:v>
                </c:pt>
                <c:pt idx="37">
                  <c:v>6.75</c:v>
                </c:pt>
                <c:pt idx="38">
                  <c:v>7</c:v>
                </c:pt>
                <c:pt idx="39">
                  <c:v>7.5</c:v>
                </c:pt>
                <c:pt idx="40">
                  <c:v>7.5</c:v>
                </c:pt>
              </c:numCache>
            </c:numRef>
          </c:yVal>
        </c:ser>
        <c:axId val="126027648"/>
        <c:axId val="126026112"/>
      </c:scatterChart>
      <c:valAx>
        <c:axId val="126027648"/>
        <c:scaling>
          <c:orientation val="minMax"/>
        </c:scaling>
        <c:axPos val="b"/>
        <c:majorGridlines/>
        <c:minorGridlines/>
        <c:numFmt formatCode="0" sourceLinked="1"/>
        <c:tickLblPos val="nextTo"/>
        <c:crossAx val="126026112"/>
        <c:crosses val="autoZero"/>
        <c:crossBetween val="midCat"/>
      </c:valAx>
      <c:valAx>
        <c:axId val="126026112"/>
        <c:scaling>
          <c:orientation val="minMax"/>
        </c:scaling>
        <c:axPos val="l"/>
        <c:majorGridlines/>
        <c:minorGridlines/>
        <c:numFmt formatCode="General" sourceLinked="1"/>
        <c:tickLblPos val="nextTo"/>
        <c:crossAx val="126027648"/>
        <c:crosses val="autoZero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352424</xdr:colOff>
      <xdr:row>10</xdr:row>
      <xdr:rowOff>19049</xdr:rowOff>
    </xdr:from>
    <xdr:to>
      <xdr:col>24</xdr:col>
      <xdr:colOff>304800</xdr:colOff>
      <xdr:row>32</xdr:row>
      <xdr:rowOff>76200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3</xdr:row>
      <xdr:rowOff>19050</xdr:rowOff>
    </xdr:from>
    <xdr:to>
      <xdr:col>26</xdr:col>
      <xdr:colOff>114300</xdr:colOff>
      <xdr:row>25</xdr:row>
      <xdr:rowOff>57149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ScienzaTecnica30/Astronomia/Calcolo_Equinozi/2014_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glio1"/>
      <sheetName val="Foglio2"/>
      <sheetName val="Foglio3"/>
    </sheetNames>
    <sheetDataSet>
      <sheetData sheetId="0">
        <row r="5">
          <cell r="B5">
            <v>1</v>
          </cell>
          <cell r="C5">
            <v>-7.5</v>
          </cell>
        </row>
        <row r="6">
          <cell r="B6">
            <v>2</v>
          </cell>
          <cell r="C6">
            <v>-7</v>
          </cell>
        </row>
        <row r="7">
          <cell r="B7">
            <v>3</v>
          </cell>
          <cell r="C7">
            <v>-6.75</v>
          </cell>
        </row>
        <row r="8">
          <cell r="B8">
            <v>4</v>
          </cell>
          <cell r="C8">
            <v>-6.5</v>
          </cell>
        </row>
        <row r="9">
          <cell r="B9">
            <v>5</v>
          </cell>
          <cell r="C9">
            <v>-6.5</v>
          </cell>
        </row>
        <row r="10">
          <cell r="B10">
            <v>6</v>
          </cell>
          <cell r="C10">
            <v>-5.75</v>
          </cell>
        </row>
        <row r="11">
          <cell r="B11">
            <v>7</v>
          </cell>
          <cell r="C11">
            <v>-5.5</v>
          </cell>
        </row>
        <row r="12">
          <cell r="B12">
            <v>8</v>
          </cell>
          <cell r="C12">
            <v>-5.25</v>
          </cell>
        </row>
        <row r="13">
          <cell r="B13">
            <v>9</v>
          </cell>
          <cell r="C13">
            <v>-4.5</v>
          </cell>
        </row>
        <row r="14">
          <cell r="B14">
            <v>10</v>
          </cell>
          <cell r="C14">
            <v>-4.25</v>
          </cell>
        </row>
        <row r="15">
          <cell r="B15">
            <v>11</v>
          </cell>
          <cell r="C15">
            <v>-4.25</v>
          </cell>
        </row>
        <row r="16">
          <cell r="B16">
            <v>12</v>
          </cell>
          <cell r="C16">
            <v>-3.25</v>
          </cell>
        </row>
        <row r="17">
          <cell r="B17">
            <v>13</v>
          </cell>
          <cell r="C17">
            <v>-2.75</v>
          </cell>
        </row>
        <row r="18">
          <cell r="B18">
            <v>14</v>
          </cell>
          <cell r="C18">
            <v>-2.25</v>
          </cell>
        </row>
        <row r="19">
          <cell r="B19">
            <v>15</v>
          </cell>
          <cell r="C19">
            <v>-2.25</v>
          </cell>
        </row>
        <row r="20">
          <cell r="B20">
            <v>16</v>
          </cell>
          <cell r="C20">
            <v>-2.25</v>
          </cell>
        </row>
        <row r="21">
          <cell r="B21">
            <v>17</v>
          </cell>
          <cell r="C21">
            <v>-1.5</v>
          </cell>
        </row>
        <row r="22">
          <cell r="B22">
            <v>18</v>
          </cell>
          <cell r="C22">
            <v>-1.25</v>
          </cell>
        </row>
        <row r="23">
          <cell r="B23">
            <v>19</v>
          </cell>
          <cell r="C23">
            <v>-1.25</v>
          </cell>
        </row>
        <row r="24">
          <cell r="B24">
            <v>20</v>
          </cell>
          <cell r="C24">
            <v>-0.5</v>
          </cell>
        </row>
        <row r="25">
          <cell r="B25">
            <v>21</v>
          </cell>
          <cell r="C25">
            <v>0</v>
          </cell>
        </row>
        <row r="26">
          <cell r="B26">
            <v>22</v>
          </cell>
          <cell r="C26">
            <v>0.25</v>
          </cell>
        </row>
        <row r="27">
          <cell r="B27">
            <v>23</v>
          </cell>
          <cell r="C27">
            <v>1</v>
          </cell>
        </row>
        <row r="28">
          <cell r="B28">
            <v>24</v>
          </cell>
          <cell r="C28">
            <v>1</v>
          </cell>
        </row>
        <row r="29">
          <cell r="B29">
            <v>25</v>
          </cell>
          <cell r="C29">
            <v>1.25</v>
          </cell>
        </row>
        <row r="30">
          <cell r="B30">
            <v>26</v>
          </cell>
          <cell r="C30">
            <v>2</v>
          </cell>
        </row>
        <row r="31">
          <cell r="B31">
            <v>27</v>
          </cell>
          <cell r="C31">
            <v>2.25</v>
          </cell>
        </row>
        <row r="32">
          <cell r="B32">
            <v>28</v>
          </cell>
          <cell r="C32">
            <v>2.5</v>
          </cell>
        </row>
        <row r="33">
          <cell r="B33">
            <v>29</v>
          </cell>
          <cell r="C33">
            <v>2.75</v>
          </cell>
        </row>
        <row r="34">
          <cell r="B34">
            <v>30</v>
          </cell>
          <cell r="C34">
            <v>3.75</v>
          </cell>
        </row>
        <row r="35">
          <cell r="B35">
            <v>31</v>
          </cell>
          <cell r="C35">
            <v>4</v>
          </cell>
        </row>
        <row r="36">
          <cell r="B36">
            <v>32</v>
          </cell>
          <cell r="C36">
            <v>3.75</v>
          </cell>
        </row>
        <row r="37">
          <cell r="B37">
            <v>33</v>
          </cell>
          <cell r="C37">
            <v>4.75</v>
          </cell>
        </row>
        <row r="38">
          <cell r="B38">
            <v>34</v>
          </cell>
          <cell r="C38">
            <v>5</v>
          </cell>
        </row>
        <row r="39">
          <cell r="B39">
            <v>35</v>
          </cell>
          <cell r="C39">
            <v>5.25</v>
          </cell>
        </row>
        <row r="40">
          <cell r="B40">
            <v>36</v>
          </cell>
          <cell r="C40">
            <v>5.5</v>
          </cell>
        </row>
        <row r="41">
          <cell r="B41">
            <v>37</v>
          </cell>
          <cell r="C41">
            <v>5.75</v>
          </cell>
        </row>
        <row r="42">
          <cell r="B42">
            <v>38</v>
          </cell>
          <cell r="C42">
            <v>6.5</v>
          </cell>
        </row>
        <row r="43">
          <cell r="B43">
            <v>39</v>
          </cell>
          <cell r="C43">
            <v>6.75</v>
          </cell>
        </row>
        <row r="44">
          <cell r="B44">
            <v>40</v>
          </cell>
          <cell r="C44">
            <v>7.5</v>
          </cell>
        </row>
        <row r="45">
          <cell r="B45">
            <v>41</v>
          </cell>
          <cell r="C45">
            <v>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Q49"/>
  <sheetViews>
    <sheetView topLeftCell="A26" workbookViewId="0">
      <selection activeCell="J6" sqref="J6:J46"/>
    </sheetView>
  </sheetViews>
  <sheetFormatPr defaultRowHeight="15"/>
  <cols>
    <col min="7" max="7" width="16.28515625" customWidth="1"/>
    <col min="8" max="8" width="13.42578125" customWidth="1"/>
    <col min="9" max="9" width="15.85546875" customWidth="1"/>
    <col min="10" max="10" width="14" customWidth="1"/>
    <col min="16" max="16" width="14.140625" customWidth="1"/>
    <col min="17" max="17" width="14" customWidth="1"/>
  </cols>
  <sheetData>
    <row r="3" spans="3:17" ht="15.75" thickBot="1"/>
    <row r="4" spans="3:17" ht="81.75" customHeight="1" thickTop="1" thickBot="1">
      <c r="C4" s="1" t="s">
        <v>0</v>
      </c>
      <c r="D4" s="2" t="s">
        <v>1</v>
      </c>
      <c r="E4" s="3"/>
      <c r="F4" s="4"/>
      <c r="G4" s="1" t="s">
        <v>1</v>
      </c>
      <c r="H4" s="1" t="s">
        <v>2</v>
      </c>
      <c r="I4" s="5" t="s">
        <v>3</v>
      </c>
      <c r="J4" s="6" t="s">
        <v>4</v>
      </c>
      <c r="M4" s="7" t="s">
        <v>5</v>
      </c>
      <c r="N4" s="8"/>
      <c r="O4" s="9"/>
      <c r="P4" s="1" t="s">
        <v>5</v>
      </c>
      <c r="Q4" s="10" t="s">
        <v>6</v>
      </c>
    </row>
    <row r="5" spans="3:17" ht="16.5" thickTop="1" thickBot="1"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11" t="s">
        <v>11</v>
      </c>
      <c r="I5" s="12" t="s">
        <v>11</v>
      </c>
      <c r="J5" s="11" t="s">
        <v>11</v>
      </c>
      <c r="M5" s="13" t="s">
        <v>8</v>
      </c>
      <c r="N5" s="13" t="s">
        <v>12</v>
      </c>
      <c r="O5" s="13" t="s">
        <v>10</v>
      </c>
      <c r="P5" s="11" t="s">
        <v>11</v>
      </c>
      <c r="Q5" s="13" t="s">
        <v>11</v>
      </c>
    </row>
    <row r="6" spans="3:17" ht="16.5" thickTop="1" thickBot="1">
      <c r="C6" s="14">
        <v>41698</v>
      </c>
      <c r="D6" s="15">
        <v>40</v>
      </c>
      <c r="E6" s="15">
        <v>13</v>
      </c>
      <c r="F6" s="16">
        <v>42.1</v>
      </c>
      <c r="G6" s="17">
        <f t="shared" ref="G6:G17" si="0">D6+E6/60+F6/3600</f>
        <v>40.228361111111113</v>
      </c>
      <c r="H6" s="17">
        <f t="shared" ref="H6:H17" ca="1" si="1" xml:space="preserve"> SQRT(-2*LN(RAND()))*COS(2*PI()*RAND())*$E$48+G6</f>
        <v>40.086130044036089</v>
      </c>
      <c r="I6" s="17">
        <f t="shared" ref="I6:I17" ca="1" si="2">IF(ABS(INT(H6/$E$48)*$E$48-H6)&lt;= ABS((INT(H6/$E$48)+1)*$E$48-H6),INT(H6/$E$48)*$E$48,(INT(H6/$E$48)+1)*$E$48)</f>
        <v>40</v>
      </c>
      <c r="J6" s="18">
        <f t="shared" ref="J6:J17" ca="1" si="3">I6-90+$Q$6</f>
        <v>-8</v>
      </c>
      <c r="M6" s="13">
        <v>41</v>
      </c>
      <c r="N6" s="13">
        <v>54</v>
      </c>
      <c r="O6" s="13">
        <v>30.95</v>
      </c>
      <c r="P6" s="11">
        <v>41.90859722222222</v>
      </c>
      <c r="Q6" s="13">
        <v>42</v>
      </c>
    </row>
    <row r="7" spans="3:17" ht="15.75" thickTop="1">
      <c r="C7" s="14">
        <v>41699</v>
      </c>
      <c r="D7" s="19">
        <v>40</v>
      </c>
      <c r="E7" s="19">
        <v>36</v>
      </c>
      <c r="F7" s="20">
        <v>27</v>
      </c>
      <c r="G7" s="19">
        <f t="shared" si="0"/>
        <v>40.607500000000002</v>
      </c>
      <c r="H7" s="19">
        <f t="shared" ca="1" si="1"/>
        <v>40.541421198388335</v>
      </c>
      <c r="I7" s="19">
        <f t="shared" ca="1" si="2"/>
        <v>40.5</v>
      </c>
      <c r="J7" s="21">
        <f t="shared" ca="1" si="3"/>
        <v>-7.5</v>
      </c>
      <c r="M7" s="22"/>
      <c r="N7" s="22"/>
      <c r="O7" s="22"/>
      <c r="P7" s="23"/>
      <c r="Q7" s="22"/>
    </row>
    <row r="8" spans="3:17">
      <c r="C8" s="14">
        <v>41700</v>
      </c>
      <c r="D8" s="15">
        <v>40</v>
      </c>
      <c r="E8" s="15">
        <v>59</v>
      </c>
      <c r="F8" s="16">
        <v>18.5</v>
      </c>
      <c r="G8" s="15">
        <f t="shared" si="0"/>
        <v>40.988472222222221</v>
      </c>
      <c r="H8" s="15">
        <f t="shared" ca="1" si="1"/>
        <v>41.281317077464045</v>
      </c>
      <c r="I8" s="15">
        <f t="shared" ca="1" si="2"/>
        <v>41.25</v>
      </c>
      <c r="J8" s="24">
        <f t="shared" ca="1" si="3"/>
        <v>-6.75</v>
      </c>
      <c r="M8" s="25"/>
      <c r="N8" s="25"/>
      <c r="O8" s="25"/>
      <c r="P8" s="26"/>
      <c r="Q8" s="25"/>
    </row>
    <row r="9" spans="3:17">
      <c r="C9" s="14">
        <v>41701</v>
      </c>
      <c r="D9" s="19">
        <v>41</v>
      </c>
      <c r="E9" s="19">
        <v>22</v>
      </c>
      <c r="F9" s="20">
        <v>16</v>
      </c>
      <c r="G9" s="19">
        <f t="shared" si="0"/>
        <v>41.371111111111112</v>
      </c>
      <c r="H9" s="19">
        <f t="shared" ca="1" si="1"/>
        <v>41.333548601317538</v>
      </c>
      <c r="I9" s="19">
        <f t="shared" ca="1" si="2"/>
        <v>41.25</v>
      </c>
      <c r="J9" s="21">
        <f t="shared" ca="1" si="3"/>
        <v>-6.75</v>
      </c>
      <c r="M9" s="25"/>
      <c r="N9" s="25"/>
      <c r="O9" s="25"/>
      <c r="P9" s="26"/>
      <c r="Q9" s="25"/>
    </row>
    <row r="10" spans="3:17">
      <c r="C10" s="14">
        <v>41702</v>
      </c>
      <c r="D10" s="15">
        <v>41</v>
      </c>
      <c r="E10" s="15">
        <v>45</v>
      </c>
      <c r="F10" s="16">
        <v>19.100000000000001</v>
      </c>
      <c r="G10" s="15">
        <f t="shared" si="0"/>
        <v>41.755305555555559</v>
      </c>
      <c r="H10" s="15">
        <f t="shared" ca="1" si="1"/>
        <v>42.050375101945647</v>
      </c>
      <c r="I10" s="15">
        <f t="shared" ca="1" si="2"/>
        <v>42</v>
      </c>
      <c r="J10" s="24">
        <f t="shared" ca="1" si="3"/>
        <v>-6</v>
      </c>
      <c r="M10" s="25"/>
      <c r="N10" s="25"/>
      <c r="O10" s="25"/>
      <c r="P10" s="26"/>
      <c r="Q10" s="25"/>
    </row>
    <row r="11" spans="3:17">
      <c r="C11" s="14">
        <v>41703</v>
      </c>
      <c r="D11" s="19">
        <v>42</v>
      </c>
      <c r="E11" s="19">
        <v>8</v>
      </c>
      <c r="F11" s="20">
        <v>27.4</v>
      </c>
      <c r="G11" s="19">
        <f t="shared" si="0"/>
        <v>42.140944444444443</v>
      </c>
      <c r="H11" s="19">
        <f t="shared" ca="1" si="1"/>
        <v>42.177262606665721</v>
      </c>
      <c r="I11" s="19">
        <f t="shared" ca="1" si="2"/>
        <v>42.25</v>
      </c>
      <c r="J11" s="21">
        <f t="shared" ca="1" si="3"/>
        <v>-5.75</v>
      </c>
      <c r="M11" s="25"/>
      <c r="N11" s="25"/>
      <c r="O11" s="25"/>
      <c r="P11" s="26"/>
      <c r="Q11" s="25"/>
    </row>
    <row r="12" spans="3:17">
      <c r="C12" s="14">
        <v>41704</v>
      </c>
      <c r="D12" s="15">
        <v>42</v>
      </c>
      <c r="E12" s="15">
        <v>31</v>
      </c>
      <c r="F12" s="16">
        <v>40.6</v>
      </c>
      <c r="G12" s="15">
        <f t="shared" si="0"/>
        <v>42.527944444444444</v>
      </c>
      <c r="H12" s="15">
        <f t="shared" ca="1" si="1"/>
        <v>42.146153895726833</v>
      </c>
      <c r="I12" s="15">
        <f t="shared" ca="1" si="2"/>
        <v>42.25</v>
      </c>
      <c r="J12" s="24">
        <f t="shared" ca="1" si="3"/>
        <v>-5.75</v>
      </c>
      <c r="M12" s="25"/>
      <c r="N12" s="25"/>
      <c r="O12" s="25"/>
      <c r="P12" s="26"/>
      <c r="Q12" s="25"/>
    </row>
    <row r="13" spans="3:17">
      <c r="C13" s="14">
        <v>41705</v>
      </c>
      <c r="D13" s="19">
        <v>42</v>
      </c>
      <c r="E13" s="19">
        <v>54</v>
      </c>
      <c r="F13" s="20">
        <v>58.3</v>
      </c>
      <c r="G13" s="19">
        <f t="shared" si="0"/>
        <v>42.916194444444443</v>
      </c>
      <c r="H13" s="19">
        <f t="shared" ca="1" si="1"/>
        <v>43.172634144332065</v>
      </c>
      <c r="I13" s="19">
        <f t="shared" ca="1" si="2"/>
        <v>43.25</v>
      </c>
      <c r="J13" s="21">
        <f t="shared" ca="1" si="3"/>
        <v>-4.75</v>
      </c>
      <c r="M13" s="25"/>
      <c r="N13" s="25"/>
      <c r="O13" s="25"/>
      <c r="P13" s="26"/>
      <c r="Q13" s="25"/>
    </row>
    <row r="14" spans="3:17">
      <c r="C14" s="14">
        <v>41706</v>
      </c>
      <c r="D14" s="15">
        <v>43</v>
      </c>
      <c r="E14" s="15">
        <v>18</v>
      </c>
      <c r="F14" s="16">
        <v>20</v>
      </c>
      <c r="G14" s="15">
        <f t="shared" si="0"/>
        <v>43.30555555555555</v>
      </c>
      <c r="H14" s="15">
        <f t="shared" ca="1" si="1"/>
        <v>43.087415687389779</v>
      </c>
      <c r="I14" s="15">
        <f t="shared" ca="1" si="2"/>
        <v>43</v>
      </c>
      <c r="J14" s="24">
        <f t="shared" ca="1" si="3"/>
        <v>-5</v>
      </c>
      <c r="M14" s="25"/>
      <c r="N14" s="25"/>
      <c r="O14" s="25"/>
      <c r="P14" s="26"/>
      <c r="Q14" s="25"/>
    </row>
    <row r="15" spans="3:17">
      <c r="C15" s="14">
        <v>41707</v>
      </c>
      <c r="D15" s="19">
        <v>43</v>
      </c>
      <c r="E15" s="19">
        <v>41</v>
      </c>
      <c r="F15" s="20">
        <v>45.4</v>
      </c>
      <c r="G15" s="19">
        <f t="shared" si="0"/>
        <v>43.695944444444443</v>
      </c>
      <c r="H15" s="19">
        <f t="shared" ca="1" si="1"/>
        <v>43.744738387719167</v>
      </c>
      <c r="I15" s="19">
        <f t="shared" ca="1" si="2"/>
        <v>43.75</v>
      </c>
      <c r="J15" s="21">
        <f t="shared" ca="1" si="3"/>
        <v>-4.25</v>
      </c>
      <c r="M15" s="25"/>
      <c r="N15" s="25"/>
      <c r="O15" s="25"/>
      <c r="P15" s="26"/>
      <c r="Q15" s="25"/>
    </row>
    <row r="16" spans="3:17">
      <c r="C16" s="14">
        <v>41708</v>
      </c>
      <c r="D16" s="15">
        <v>44</v>
      </c>
      <c r="E16" s="15">
        <v>5</v>
      </c>
      <c r="F16" s="16">
        <v>14.2</v>
      </c>
      <c r="G16" s="15">
        <f t="shared" si="0"/>
        <v>44.087277777777778</v>
      </c>
      <c r="H16" s="15">
        <f t="shared" ca="1" si="1"/>
        <v>44.024973459510072</v>
      </c>
      <c r="I16" s="15">
        <f t="shared" ca="1" si="2"/>
        <v>44</v>
      </c>
      <c r="J16" s="24">
        <f t="shared" ca="1" si="3"/>
        <v>-4</v>
      </c>
      <c r="M16" s="25"/>
      <c r="N16" s="25"/>
      <c r="O16" s="25"/>
      <c r="P16" s="26"/>
      <c r="Q16" s="25"/>
    </row>
    <row r="17" spans="3:17">
      <c r="C17" s="14">
        <v>41709</v>
      </c>
      <c r="D17" s="19">
        <v>44</v>
      </c>
      <c r="E17" s="19">
        <v>28</v>
      </c>
      <c r="F17" s="20">
        <v>45.7</v>
      </c>
      <c r="G17" s="19">
        <f t="shared" si="0"/>
        <v>44.47936111111111</v>
      </c>
      <c r="H17" s="19">
        <f t="shared" ca="1" si="1"/>
        <v>44.995492358749985</v>
      </c>
      <c r="I17" s="19">
        <f t="shared" ca="1" si="2"/>
        <v>45</v>
      </c>
      <c r="J17" s="21">
        <f t="shared" ca="1" si="3"/>
        <v>-3</v>
      </c>
      <c r="M17" s="25"/>
      <c r="N17" s="25"/>
      <c r="O17" s="25"/>
      <c r="P17" s="26"/>
      <c r="Q17" s="25"/>
    </row>
    <row r="18" spans="3:17">
      <c r="C18" s="14">
        <v>41710</v>
      </c>
      <c r="D18" s="27">
        <v>44</v>
      </c>
      <c r="E18" s="27">
        <v>52</v>
      </c>
      <c r="F18" s="28">
        <v>19.899999999999999</v>
      </c>
      <c r="G18" s="29">
        <f>D18+E18/60+F18/3600</f>
        <v>44.872194444444446</v>
      </c>
      <c r="H18" s="29">
        <f ca="1" xml:space="preserve"> SQRT(-2*LN(RAND()))*COS(2*PI()*RAND())*$E$48+G18</f>
        <v>44.822353413263798</v>
      </c>
      <c r="I18" s="30">
        <f ca="1">IF(ABS(INT(H18/$E$48)*$E$48-H18)&lt;= ABS((INT(H18/$E$48)+1)*$E$48-H18),INT(H18/$E$48)*$E$48,(INT(H18/$E$48)+1)*$E$48)</f>
        <v>44.75</v>
      </c>
      <c r="J18" s="30">
        <f ca="1">I18-90+$Q$6</f>
        <v>-3.25</v>
      </c>
      <c r="M18" s="31"/>
      <c r="N18" s="31"/>
      <c r="O18" s="31"/>
      <c r="P18" s="31"/>
      <c r="Q18" s="31"/>
    </row>
    <row r="19" spans="3:17">
      <c r="C19" s="14">
        <v>41711</v>
      </c>
      <c r="D19" s="27">
        <v>45</v>
      </c>
      <c r="E19" s="27">
        <v>15</v>
      </c>
      <c r="F19" s="28">
        <v>56.2</v>
      </c>
      <c r="G19" s="29">
        <f t="shared" ref="G19:G46" si="4">D19+E19/60+F19/3600</f>
        <v>45.265611111111113</v>
      </c>
      <c r="H19" s="29">
        <f t="shared" ref="H19:H46" ca="1" si="5" xml:space="preserve"> SQRT(-2*LN(RAND()))*COS(2*PI()*RAND())*$E$48+G19</f>
        <v>45.370812762473754</v>
      </c>
      <c r="I19" s="30">
        <f t="shared" ref="I19:I46" ca="1" si="6">IF(ABS(INT(H19/$E$48)*$E$48-H19)&lt;= ABS((INT(H19/$E$48)+1)*$E$48-H19),INT(H19/$E$48)*$E$48,(INT(H19/$E$48)+1)*$E$48)</f>
        <v>45.25</v>
      </c>
      <c r="J19" s="30">
        <f t="shared" ref="J19:J46" ca="1" si="7">I19-90+$Q$6</f>
        <v>-2.75</v>
      </c>
    </row>
    <row r="20" spans="3:17">
      <c r="C20" s="14">
        <v>41712</v>
      </c>
      <c r="D20" s="27">
        <v>45</v>
      </c>
      <c r="E20" s="27">
        <v>39</v>
      </c>
      <c r="F20" s="28">
        <v>34.4</v>
      </c>
      <c r="G20" s="29">
        <f t="shared" si="4"/>
        <v>45.659555555555556</v>
      </c>
      <c r="H20" s="29">
        <f t="shared" ca="1" si="5"/>
        <v>45.344298884938468</v>
      </c>
      <c r="I20" s="30">
        <f t="shared" ca="1" si="6"/>
        <v>45.25</v>
      </c>
      <c r="J20" s="30">
        <f t="shared" ca="1" si="7"/>
        <v>-2.75</v>
      </c>
    </row>
    <row r="21" spans="3:17">
      <c r="C21" s="14">
        <v>41713</v>
      </c>
      <c r="D21" s="27">
        <v>46</v>
      </c>
      <c r="E21" s="27">
        <v>3</v>
      </c>
      <c r="F21" s="28">
        <v>14</v>
      </c>
      <c r="G21" s="29">
        <f t="shared" si="4"/>
        <v>46.053888888888885</v>
      </c>
      <c r="H21" s="29">
        <f t="shared" ca="1" si="5"/>
        <v>46.165768782432771</v>
      </c>
      <c r="I21" s="30">
        <f t="shared" ca="1" si="6"/>
        <v>46.25</v>
      </c>
      <c r="J21" s="30">
        <f t="shared" ca="1" si="7"/>
        <v>-1.75</v>
      </c>
    </row>
    <row r="22" spans="3:17">
      <c r="C22" s="14">
        <v>41714</v>
      </c>
      <c r="D22" s="27">
        <v>46</v>
      </c>
      <c r="E22" s="27">
        <v>26</v>
      </c>
      <c r="F22" s="28">
        <v>54.8</v>
      </c>
      <c r="G22" s="29">
        <f t="shared" si="4"/>
        <v>46.448555555555551</v>
      </c>
      <c r="H22" s="29">
        <f t="shared" ca="1" si="5"/>
        <v>46.628736579617502</v>
      </c>
      <c r="I22" s="30">
        <f t="shared" ca="1" si="6"/>
        <v>46.75</v>
      </c>
      <c r="J22" s="30">
        <f t="shared" ca="1" si="7"/>
        <v>-1.25</v>
      </c>
    </row>
    <row r="23" spans="3:17">
      <c r="C23" s="14">
        <v>41715</v>
      </c>
      <c r="D23" s="27">
        <v>46</v>
      </c>
      <c r="E23" s="27">
        <v>50</v>
      </c>
      <c r="F23" s="28">
        <v>36.299999999999997</v>
      </c>
      <c r="G23" s="29">
        <f t="shared" si="4"/>
        <v>46.84341666666667</v>
      </c>
      <c r="H23" s="29">
        <f t="shared" ca="1" si="5"/>
        <v>46.473824353029741</v>
      </c>
      <c r="I23" s="30">
        <f t="shared" ca="1" si="6"/>
        <v>46.5</v>
      </c>
      <c r="J23" s="30">
        <f t="shared" ca="1" si="7"/>
        <v>-1.5</v>
      </c>
    </row>
    <row r="24" spans="3:17">
      <c r="C24" s="14">
        <v>41716</v>
      </c>
      <c r="D24" s="32">
        <v>47</v>
      </c>
      <c r="E24" s="32">
        <v>14</v>
      </c>
      <c r="F24" s="33">
        <v>18.2</v>
      </c>
      <c r="G24" s="29">
        <f t="shared" si="4"/>
        <v>47.238388888888892</v>
      </c>
      <c r="H24" s="29">
        <f t="shared" ca="1" si="5"/>
        <v>47.501585179050636</v>
      </c>
      <c r="I24" s="30">
        <f t="shared" ca="1" si="6"/>
        <v>47.5</v>
      </c>
      <c r="J24" s="30">
        <f t="shared" ca="1" si="7"/>
        <v>-0.5</v>
      </c>
    </row>
    <row r="25" spans="3:17">
      <c r="C25" s="14">
        <v>41717</v>
      </c>
      <c r="D25" s="34">
        <v>47</v>
      </c>
      <c r="E25" s="34">
        <v>38</v>
      </c>
      <c r="F25" s="28">
        <v>0.2</v>
      </c>
      <c r="G25" s="29">
        <f t="shared" si="4"/>
        <v>47.633388888888888</v>
      </c>
      <c r="H25" s="29">
        <f t="shared" ca="1" si="5"/>
        <v>47.555831360540218</v>
      </c>
      <c r="I25" s="30">
        <f t="shared" ca="1" si="6"/>
        <v>47.5</v>
      </c>
      <c r="J25" s="30">
        <f t="shared" ca="1" si="7"/>
        <v>-0.5</v>
      </c>
    </row>
    <row r="26" spans="3:17">
      <c r="C26" s="14">
        <v>41718</v>
      </c>
      <c r="D26" s="35">
        <v>48</v>
      </c>
      <c r="E26" s="36">
        <v>1</v>
      </c>
      <c r="F26" s="37">
        <v>41.9</v>
      </c>
      <c r="G26" s="29">
        <f t="shared" si="4"/>
        <v>48.028305555555555</v>
      </c>
      <c r="H26" s="29">
        <f t="shared" ca="1" si="5"/>
        <v>48.344813655722284</v>
      </c>
      <c r="I26" s="30">
        <f t="shared" ca="1" si="6"/>
        <v>48.25</v>
      </c>
      <c r="J26" s="30">
        <f t="shared" ca="1" si="7"/>
        <v>0.25</v>
      </c>
    </row>
    <row r="27" spans="3:17">
      <c r="C27" s="14">
        <v>41719</v>
      </c>
      <c r="D27" s="38">
        <v>48</v>
      </c>
      <c r="E27" s="34">
        <v>25</v>
      </c>
      <c r="F27" s="28">
        <v>23</v>
      </c>
      <c r="G27" s="29">
        <f t="shared" si="4"/>
        <v>48.42305555555555</v>
      </c>
      <c r="H27" s="29">
        <f t="shared" ca="1" si="5"/>
        <v>48.764673014269228</v>
      </c>
      <c r="I27" s="30">
        <f t="shared" ca="1" si="6"/>
        <v>48.75</v>
      </c>
      <c r="J27" s="30">
        <f t="shared" ca="1" si="7"/>
        <v>0.75</v>
      </c>
    </row>
    <row r="28" spans="3:17">
      <c r="C28" s="14">
        <v>41720</v>
      </c>
      <c r="D28" s="35">
        <v>48</v>
      </c>
      <c r="E28" s="36">
        <v>49</v>
      </c>
      <c r="F28" s="37">
        <v>3.2</v>
      </c>
      <c r="G28" s="29">
        <f t="shared" si="4"/>
        <v>48.817555555555558</v>
      </c>
      <c r="H28" s="29">
        <f t="shared" ca="1" si="5"/>
        <v>49.286842989625349</v>
      </c>
      <c r="I28" s="30">
        <f t="shared" ca="1" si="6"/>
        <v>49.25</v>
      </c>
      <c r="J28" s="30">
        <f t="shared" ca="1" si="7"/>
        <v>1.25</v>
      </c>
    </row>
    <row r="29" spans="3:17">
      <c r="C29" s="14">
        <v>41721</v>
      </c>
      <c r="D29" s="39">
        <v>49</v>
      </c>
      <c r="E29" s="40">
        <v>12</v>
      </c>
      <c r="F29" s="41">
        <v>42</v>
      </c>
      <c r="G29" s="29">
        <f t="shared" si="4"/>
        <v>49.211666666666666</v>
      </c>
      <c r="H29" s="29">
        <f t="shared" ca="1" si="5"/>
        <v>49.102343758852861</v>
      </c>
      <c r="I29" s="30">
        <f t="shared" ca="1" si="6"/>
        <v>49</v>
      </c>
      <c r="J29" s="30">
        <f t="shared" ca="1" si="7"/>
        <v>1</v>
      </c>
    </row>
    <row r="30" spans="3:17">
      <c r="C30" s="14">
        <v>41722</v>
      </c>
      <c r="D30" s="35">
        <v>49</v>
      </c>
      <c r="E30" s="36">
        <v>36</v>
      </c>
      <c r="F30" s="37">
        <v>19.100000000000001</v>
      </c>
      <c r="G30" s="29">
        <f t="shared" si="4"/>
        <v>49.60530555555556</v>
      </c>
      <c r="H30" s="29">
        <f t="shared" ca="1" si="5"/>
        <v>49.492784304090023</v>
      </c>
      <c r="I30" s="30">
        <f t="shared" ca="1" si="6"/>
        <v>49.5</v>
      </c>
      <c r="J30" s="30">
        <f t="shared" ca="1" si="7"/>
        <v>1.5</v>
      </c>
    </row>
    <row r="31" spans="3:17">
      <c r="C31" s="14">
        <v>41723</v>
      </c>
      <c r="D31" s="39">
        <v>49</v>
      </c>
      <c r="E31" s="40">
        <v>59</v>
      </c>
      <c r="F31" s="41">
        <v>54.2</v>
      </c>
      <c r="G31" s="29">
        <f t="shared" si="4"/>
        <v>49.99838888888889</v>
      </c>
      <c r="H31" s="29">
        <f t="shared" ca="1" si="5"/>
        <v>49.720156982484461</v>
      </c>
      <c r="I31" s="30">
        <f t="shared" ca="1" si="6"/>
        <v>49.75</v>
      </c>
      <c r="J31" s="30">
        <f t="shared" ca="1" si="7"/>
        <v>1.75</v>
      </c>
    </row>
    <row r="32" spans="3:17">
      <c r="C32" s="14">
        <v>41724</v>
      </c>
      <c r="D32" s="35">
        <v>50</v>
      </c>
      <c r="E32" s="36">
        <v>23</v>
      </c>
      <c r="F32" s="37">
        <v>26.9</v>
      </c>
      <c r="G32" s="29">
        <f t="shared" si="4"/>
        <v>50.390805555555552</v>
      </c>
      <c r="H32" s="29">
        <f t="shared" ca="1" si="5"/>
        <v>50.505841921135612</v>
      </c>
      <c r="I32" s="30">
        <f t="shared" ca="1" si="6"/>
        <v>50.5</v>
      </c>
      <c r="J32" s="30">
        <f t="shared" ca="1" si="7"/>
        <v>2.5</v>
      </c>
    </row>
    <row r="33" spans="3:10">
      <c r="C33" s="14">
        <v>41725</v>
      </c>
      <c r="D33" s="39">
        <v>50</v>
      </c>
      <c r="E33" s="40">
        <v>46</v>
      </c>
      <c r="F33" s="41">
        <v>50.8</v>
      </c>
      <c r="G33" s="29">
        <f t="shared" si="4"/>
        <v>50.780777777777779</v>
      </c>
      <c r="H33" s="29">
        <f t="shared" ca="1" si="5"/>
        <v>50.788641757990987</v>
      </c>
      <c r="I33" s="30">
        <f t="shared" ca="1" si="6"/>
        <v>50.75</v>
      </c>
      <c r="J33" s="30">
        <f t="shared" ca="1" si="7"/>
        <v>2.75</v>
      </c>
    </row>
    <row r="34" spans="3:10">
      <c r="C34" s="14">
        <v>41726</v>
      </c>
      <c r="D34" s="35">
        <v>51</v>
      </c>
      <c r="E34" s="36">
        <v>10</v>
      </c>
      <c r="F34" s="37">
        <v>23.5</v>
      </c>
      <c r="G34" s="29">
        <f t="shared" si="4"/>
        <v>51.173194444444441</v>
      </c>
      <c r="H34" s="29">
        <f t="shared" ca="1" si="5"/>
        <v>50.898340900594675</v>
      </c>
      <c r="I34" s="30">
        <f t="shared" ca="1" si="6"/>
        <v>51</v>
      </c>
      <c r="J34" s="30">
        <f t="shared" ca="1" si="7"/>
        <v>3</v>
      </c>
    </row>
    <row r="35" spans="3:10">
      <c r="C35" s="14">
        <v>41727</v>
      </c>
      <c r="D35" s="39">
        <v>51</v>
      </c>
      <c r="E35" s="40">
        <v>33</v>
      </c>
      <c r="F35" s="41">
        <v>46.6</v>
      </c>
      <c r="G35" s="29">
        <f t="shared" si="4"/>
        <v>51.56294444444444</v>
      </c>
      <c r="H35" s="29">
        <f t="shared" ca="1" si="5"/>
        <v>51.473052442103111</v>
      </c>
      <c r="I35" s="30">
        <f t="shared" ca="1" si="6"/>
        <v>51.5</v>
      </c>
      <c r="J35" s="30">
        <f t="shared" ca="1" si="7"/>
        <v>3.5</v>
      </c>
    </row>
    <row r="36" spans="3:10">
      <c r="C36" s="14">
        <v>41728</v>
      </c>
      <c r="D36" s="35">
        <v>51</v>
      </c>
      <c r="E36" s="36">
        <v>57</v>
      </c>
      <c r="F36" s="37">
        <v>5.9</v>
      </c>
      <c r="G36" s="29">
        <f t="shared" si="4"/>
        <v>51.951638888888894</v>
      </c>
      <c r="H36" s="29">
        <f t="shared" ca="1" si="5"/>
        <v>51.413570502296764</v>
      </c>
      <c r="I36" s="30">
        <f t="shared" ca="1" si="6"/>
        <v>51.5</v>
      </c>
      <c r="J36" s="30">
        <f t="shared" ca="1" si="7"/>
        <v>3.5</v>
      </c>
    </row>
    <row r="37" spans="3:10">
      <c r="C37" s="14">
        <v>41729</v>
      </c>
      <c r="D37" s="39">
        <v>52</v>
      </c>
      <c r="E37" s="40">
        <v>20</v>
      </c>
      <c r="F37" s="41">
        <v>20.9</v>
      </c>
      <c r="G37" s="29">
        <f t="shared" si="4"/>
        <v>52.33913888888889</v>
      </c>
      <c r="H37" s="29">
        <f t="shared" ca="1" si="5"/>
        <v>52.563550402045195</v>
      </c>
      <c r="I37" s="30">
        <f t="shared" ca="1" si="6"/>
        <v>52.5</v>
      </c>
      <c r="J37" s="30">
        <f t="shared" ca="1" si="7"/>
        <v>4.5</v>
      </c>
    </row>
    <row r="38" spans="3:10">
      <c r="C38" s="14">
        <v>41730</v>
      </c>
      <c r="D38" s="35">
        <v>52</v>
      </c>
      <c r="E38" s="36">
        <v>37</v>
      </c>
      <c r="F38" s="37">
        <v>54.1</v>
      </c>
      <c r="G38" s="29">
        <f t="shared" si="4"/>
        <v>52.631694444444442</v>
      </c>
      <c r="H38" s="29">
        <f t="shared" ca="1" si="5"/>
        <v>52.5959088359266</v>
      </c>
      <c r="I38" s="30">
        <f t="shared" ca="1" si="6"/>
        <v>52.5</v>
      </c>
      <c r="J38" s="30">
        <f t="shared" ca="1" si="7"/>
        <v>4.5</v>
      </c>
    </row>
    <row r="39" spans="3:10">
      <c r="C39" s="14">
        <v>41731</v>
      </c>
      <c r="D39" s="39">
        <v>53</v>
      </c>
      <c r="E39" s="40">
        <v>1</v>
      </c>
      <c r="F39" s="41">
        <v>0</v>
      </c>
      <c r="G39" s="29">
        <f t="shared" si="4"/>
        <v>53.016666666666666</v>
      </c>
      <c r="H39" s="29">
        <f t="shared" ca="1" si="5"/>
        <v>53.029115550988358</v>
      </c>
      <c r="I39" s="30">
        <f t="shared" ca="1" si="6"/>
        <v>53</v>
      </c>
      <c r="J39" s="30">
        <f t="shared" ca="1" si="7"/>
        <v>5</v>
      </c>
    </row>
    <row r="40" spans="3:10">
      <c r="C40" s="14">
        <v>41732</v>
      </c>
      <c r="D40" s="35">
        <v>53</v>
      </c>
      <c r="E40" s="36">
        <v>24</v>
      </c>
      <c r="F40" s="37">
        <v>0.7</v>
      </c>
      <c r="G40" s="29">
        <f t="shared" si="4"/>
        <v>53.400194444444445</v>
      </c>
      <c r="H40" s="29">
        <f t="shared" ca="1" si="5"/>
        <v>53.195211777949233</v>
      </c>
      <c r="I40" s="30">
        <f t="shared" ca="1" si="6"/>
        <v>53.25</v>
      </c>
      <c r="J40" s="30">
        <f t="shared" ca="1" si="7"/>
        <v>5.25</v>
      </c>
    </row>
    <row r="41" spans="3:10">
      <c r="C41" s="14">
        <v>41733</v>
      </c>
      <c r="D41" s="36">
        <v>53</v>
      </c>
      <c r="E41" s="36">
        <v>46</v>
      </c>
      <c r="F41" s="42">
        <v>55.7</v>
      </c>
      <c r="G41" s="29">
        <f t="shared" si="4"/>
        <v>53.782138888888888</v>
      </c>
      <c r="H41" s="29">
        <f t="shared" ca="1" si="5"/>
        <v>53.338759717396734</v>
      </c>
      <c r="I41" s="30">
        <f t="shared" ca="1" si="6"/>
        <v>53.25</v>
      </c>
      <c r="J41" s="30">
        <f t="shared" ca="1" si="7"/>
        <v>5.25</v>
      </c>
    </row>
    <row r="42" spans="3:10">
      <c r="C42" s="14">
        <v>41734</v>
      </c>
      <c r="D42" s="36">
        <v>54</v>
      </c>
      <c r="E42" s="36">
        <v>9</v>
      </c>
      <c r="F42" s="42">
        <v>44.8</v>
      </c>
      <c r="G42" s="29">
        <f t="shared" si="4"/>
        <v>54.162444444444446</v>
      </c>
      <c r="H42" s="29">
        <f t="shared" ca="1" si="5"/>
        <v>54.091497281258846</v>
      </c>
      <c r="I42" s="30">
        <f t="shared" ca="1" si="6"/>
        <v>54</v>
      </c>
      <c r="J42" s="30">
        <f t="shared" ca="1" si="7"/>
        <v>6</v>
      </c>
    </row>
    <row r="43" spans="3:10">
      <c r="C43" s="14">
        <v>41735</v>
      </c>
      <c r="D43" s="36">
        <v>54</v>
      </c>
      <c r="E43" s="36">
        <v>32</v>
      </c>
      <c r="F43" s="42">
        <v>27.7</v>
      </c>
      <c r="G43" s="29">
        <f t="shared" si="4"/>
        <v>54.541027777777778</v>
      </c>
      <c r="H43" s="29">
        <f t="shared" ca="1" si="5"/>
        <v>54.283676637177571</v>
      </c>
      <c r="I43" s="30">
        <f t="shared" ca="1" si="6"/>
        <v>54.25</v>
      </c>
      <c r="J43" s="30">
        <f t="shared" ca="1" si="7"/>
        <v>6.25</v>
      </c>
    </row>
    <row r="44" spans="3:10">
      <c r="C44" s="14">
        <v>41736</v>
      </c>
      <c r="D44" s="36">
        <v>54</v>
      </c>
      <c r="E44" s="36">
        <v>55</v>
      </c>
      <c r="F44" s="42">
        <v>4.0999999999999996</v>
      </c>
      <c r="G44" s="29">
        <f t="shared" si="4"/>
        <v>54.917805555555553</v>
      </c>
      <c r="H44" s="29">
        <f t="shared" ca="1" si="5"/>
        <v>54.96310264876557</v>
      </c>
      <c r="I44" s="30">
        <f t="shared" ca="1" si="6"/>
        <v>55</v>
      </c>
      <c r="J44" s="30">
        <f t="shared" ca="1" si="7"/>
        <v>7</v>
      </c>
    </row>
    <row r="45" spans="3:10">
      <c r="C45" s="14">
        <v>41737</v>
      </c>
      <c r="D45" s="36">
        <v>55</v>
      </c>
      <c r="E45" s="36">
        <v>17</v>
      </c>
      <c r="F45" s="42">
        <v>33.5</v>
      </c>
      <c r="G45" s="29">
        <f t="shared" si="4"/>
        <v>55.292638888888888</v>
      </c>
      <c r="H45" s="29">
        <f t="shared" ca="1" si="5"/>
        <v>55.053148648783193</v>
      </c>
      <c r="I45" s="30">
        <f t="shared" ca="1" si="6"/>
        <v>55</v>
      </c>
      <c r="J45" s="30">
        <f t="shared" ca="1" si="7"/>
        <v>7</v>
      </c>
    </row>
    <row r="46" spans="3:10" ht="15.75" thickBot="1">
      <c r="C46" s="50">
        <v>41738</v>
      </c>
      <c r="D46" s="43">
        <v>55</v>
      </c>
      <c r="E46" s="43">
        <v>39</v>
      </c>
      <c r="F46" s="44">
        <v>55.7</v>
      </c>
      <c r="G46" s="45">
        <f t="shared" si="4"/>
        <v>55.66547222222222</v>
      </c>
      <c r="H46" s="45">
        <f t="shared" ca="1" si="5"/>
        <v>55.762249634655454</v>
      </c>
      <c r="I46" s="46">
        <f t="shared" ca="1" si="6"/>
        <v>55.75</v>
      </c>
      <c r="J46" s="46">
        <f t="shared" ca="1" si="7"/>
        <v>7.75</v>
      </c>
    </row>
    <row r="47" spans="3:10" ht="15.75" thickTop="1"/>
    <row r="48" spans="3:10">
      <c r="C48" s="47" t="s">
        <v>13</v>
      </c>
      <c r="D48" s="47"/>
      <c r="E48">
        <v>0.25</v>
      </c>
    </row>
    <row r="49" spans="5:5">
      <c r="E49" s="48"/>
    </row>
  </sheetData>
  <mergeCells count="3">
    <mergeCell ref="C48:D48"/>
    <mergeCell ref="D4:F4"/>
    <mergeCell ref="M4:O4"/>
  </mergeCells>
  <conditionalFormatting sqref="C18:J46 C6:C17">
    <cfRule type="expression" dxfId="4" priority="4">
      <formula>INT(ROW(C6)/2)-(ROW(C6)/2)&lt;&gt;0</formula>
    </cfRule>
    <cfRule type="expression" dxfId="3" priority="5">
      <formula>INT(ROW(C6)/2)-(ROW(C6)/2)=0</formula>
    </cfRule>
  </conditionalFormatting>
  <conditionalFormatting sqref="D25:J25">
    <cfRule type="expression" dxfId="2" priority="3">
      <formula>"iseven(row)"</formula>
    </cfRule>
  </conditionalFormatting>
  <conditionalFormatting sqref="D25:J46">
    <cfRule type="expression" dxfId="1" priority="1">
      <formula>"iseven(row)"</formula>
    </cfRule>
    <cfRule type="expression" dxfId="0" priority="2">
      <formula>"iseven(row)"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J48"/>
  <sheetViews>
    <sheetView topLeftCell="I8" workbookViewId="0">
      <selection activeCell="Z15" sqref="Z15"/>
    </sheetView>
  </sheetViews>
  <sheetFormatPr defaultRowHeight="15"/>
  <cols>
    <col min="2" max="2" width="10.7109375" bestFit="1" customWidth="1"/>
    <col min="3" max="3" width="16.7109375" customWidth="1"/>
    <col min="4" max="4" width="15.85546875" customWidth="1"/>
    <col min="5" max="5" width="14.5703125" customWidth="1"/>
    <col min="6" max="6" width="11.85546875" customWidth="1"/>
    <col min="7" max="7" width="13.5703125" customWidth="1"/>
    <col min="9" max="9" width="11.28515625" customWidth="1"/>
    <col min="10" max="10" width="15.85546875" customWidth="1"/>
  </cols>
  <sheetData>
    <row r="4" spans="2:10" ht="30">
      <c r="C4" s="51" t="s">
        <v>14</v>
      </c>
      <c r="D4" s="51" t="s">
        <v>15</v>
      </c>
      <c r="E4" s="49" t="s">
        <v>16</v>
      </c>
      <c r="F4" s="49" t="s">
        <v>17</v>
      </c>
      <c r="G4" s="49" t="s">
        <v>18</v>
      </c>
    </row>
    <row r="5" spans="2:10">
      <c r="B5" s="54">
        <v>41698</v>
      </c>
      <c r="C5" s="55">
        <v>0</v>
      </c>
      <c r="D5">
        <v>-7.5</v>
      </c>
      <c r="E5" s="52">
        <f>C5*D5</f>
        <v>0</v>
      </c>
      <c r="F5" s="52">
        <f>C5^2</f>
        <v>0</v>
      </c>
      <c r="G5">
        <f>D5^2</f>
        <v>56.25</v>
      </c>
    </row>
    <row r="6" spans="2:10">
      <c r="B6" s="54">
        <v>41699</v>
      </c>
      <c r="C6" s="55">
        <v>1</v>
      </c>
      <c r="D6">
        <v>-7</v>
      </c>
      <c r="E6" s="52">
        <f t="shared" ref="E6:E45" si="0">C6*D6</f>
        <v>-7</v>
      </c>
      <c r="F6" s="52">
        <f t="shared" ref="F6:G45" si="1">C6^2</f>
        <v>1</v>
      </c>
      <c r="G6">
        <f t="shared" si="1"/>
        <v>49</v>
      </c>
      <c r="I6" t="s">
        <v>19</v>
      </c>
      <c r="J6">
        <f>Foglio3!D48</f>
        <v>0.23422889804750247</v>
      </c>
    </row>
    <row r="7" spans="2:10">
      <c r="B7" s="54">
        <v>41700</v>
      </c>
      <c r="C7" s="55">
        <v>2</v>
      </c>
      <c r="D7">
        <v>-6.75</v>
      </c>
      <c r="E7" s="52">
        <f t="shared" si="0"/>
        <v>-13.5</v>
      </c>
      <c r="F7" s="52">
        <f t="shared" si="1"/>
        <v>4</v>
      </c>
      <c r="G7">
        <f t="shared" si="1"/>
        <v>45.5625</v>
      </c>
    </row>
    <row r="8" spans="2:10">
      <c r="B8" s="54">
        <v>41701</v>
      </c>
      <c r="C8" s="55">
        <v>3</v>
      </c>
      <c r="D8">
        <v>-6.5</v>
      </c>
      <c r="E8" s="52">
        <f t="shared" si="0"/>
        <v>-19.5</v>
      </c>
      <c r="F8" s="52">
        <f t="shared" si="1"/>
        <v>9</v>
      </c>
      <c r="G8">
        <f t="shared" si="1"/>
        <v>42.25</v>
      </c>
    </row>
    <row r="9" spans="2:10">
      <c r="B9" s="54">
        <v>41702</v>
      </c>
      <c r="C9" s="55">
        <v>4</v>
      </c>
      <c r="D9">
        <v>-6.5</v>
      </c>
      <c r="E9" s="52">
        <f t="shared" si="0"/>
        <v>-26</v>
      </c>
      <c r="F9" s="52">
        <f t="shared" si="1"/>
        <v>16</v>
      </c>
      <c r="G9">
        <f t="shared" si="1"/>
        <v>42.25</v>
      </c>
      <c r="I9" t="s">
        <v>20</v>
      </c>
      <c r="J9">
        <f xml:space="preserve"> (41*E48-C48*D48)/(41*F48-C48^2)</f>
        <v>0.38170731707317074</v>
      </c>
    </row>
    <row r="10" spans="2:10">
      <c r="B10" s="54">
        <v>41703</v>
      </c>
      <c r="C10" s="55">
        <v>5</v>
      </c>
      <c r="D10">
        <v>-5.75</v>
      </c>
      <c r="E10" s="52">
        <f t="shared" si="0"/>
        <v>-28.75</v>
      </c>
      <c r="F10" s="52">
        <f t="shared" si="1"/>
        <v>25</v>
      </c>
      <c r="G10">
        <f t="shared" si="1"/>
        <v>33.0625</v>
      </c>
      <c r="I10" t="s">
        <v>21</v>
      </c>
      <c r="J10">
        <f>(D48*F48-C48*E48)/(41*F48-C48^2)</f>
        <v>-7.6707317073170733</v>
      </c>
    </row>
    <row r="11" spans="2:10">
      <c r="B11" s="54">
        <v>41704</v>
      </c>
      <c r="C11" s="55">
        <v>6</v>
      </c>
      <c r="D11">
        <v>-5.5</v>
      </c>
      <c r="E11" s="52">
        <f t="shared" si="0"/>
        <v>-33</v>
      </c>
      <c r="F11" s="52">
        <f t="shared" si="1"/>
        <v>36</v>
      </c>
      <c r="G11">
        <f t="shared" si="1"/>
        <v>30.25</v>
      </c>
    </row>
    <row r="12" spans="2:10">
      <c r="B12" s="54">
        <v>41705</v>
      </c>
      <c r="C12" s="55">
        <v>7</v>
      </c>
      <c r="D12">
        <v>-5.25</v>
      </c>
      <c r="E12" s="52">
        <f t="shared" si="0"/>
        <v>-36.75</v>
      </c>
      <c r="F12" s="52">
        <f t="shared" si="1"/>
        <v>49</v>
      </c>
      <c r="G12">
        <f t="shared" si="1"/>
        <v>27.5625</v>
      </c>
      <c r="I12" t="s">
        <v>22</v>
      </c>
      <c r="J12">
        <f>SQRT((J6^2*F48)/(41*F48-C48^2))</f>
        <v>7.1842495416343299E-2</v>
      </c>
    </row>
    <row r="13" spans="2:10">
      <c r="B13" s="54">
        <v>41706</v>
      </c>
      <c r="C13" s="55">
        <v>8</v>
      </c>
      <c r="D13">
        <v>-4.5</v>
      </c>
      <c r="E13" s="52">
        <f t="shared" si="0"/>
        <v>-36</v>
      </c>
      <c r="F13" s="52">
        <f t="shared" si="1"/>
        <v>64</v>
      </c>
      <c r="G13">
        <f t="shared" si="1"/>
        <v>20.25</v>
      </c>
      <c r="I13" t="s">
        <v>23</v>
      </c>
      <c r="J13">
        <f>SQRT((41*J6^2)/(41*F48-C48^2))</f>
        <v>3.0916087588608917E-3</v>
      </c>
    </row>
    <row r="14" spans="2:10">
      <c r="B14" s="54">
        <v>41707</v>
      </c>
      <c r="C14" s="55">
        <v>9</v>
      </c>
      <c r="D14">
        <v>-4.25</v>
      </c>
      <c r="E14" s="52">
        <f t="shared" si="0"/>
        <v>-38.25</v>
      </c>
      <c r="F14" s="52">
        <f t="shared" si="1"/>
        <v>81</v>
      </c>
      <c r="G14">
        <f t="shared" si="1"/>
        <v>18.0625</v>
      </c>
    </row>
    <row r="15" spans="2:10">
      <c r="B15" s="54">
        <v>41708</v>
      </c>
      <c r="C15" s="55">
        <v>10</v>
      </c>
      <c r="D15">
        <v>-4.25</v>
      </c>
      <c r="E15" s="52">
        <f t="shared" si="0"/>
        <v>-42.5</v>
      </c>
      <c r="F15" s="52">
        <f t="shared" si="1"/>
        <v>100</v>
      </c>
      <c r="G15">
        <f t="shared" si="1"/>
        <v>18.0625</v>
      </c>
    </row>
    <row r="16" spans="2:10">
      <c r="B16" s="54">
        <v>41709</v>
      </c>
      <c r="C16" s="55">
        <v>11</v>
      </c>
      <c r="D16">
        <v>-3.25</v>
      </c>
      <c r="E16" s="52">
        <f t="shared" si="0"/>
        <v>-35.75</v>
      </c>
      <c r="F16" s="52">
        <f t="shared" si="1"/>
        <v>121</v>
      </c>
      <c r="G16">
        <f t="shared" si="1"/>
        <v>10.5625</v>
      </c>
      <c r="I16" t="s">
        <v>24</v>
      </c>
      <c r="J16">
        <f>-J10/J9</f>
        <v>20.095846645367413</v>
      </c>
    </row>
    <row r="17" spans="2:10">
      <c r="B17" s="54">
        <v>41710</v>
      </c>
      <c r="C17" s="55">
        <v>12</v>
      </c>
      <c r="D17">
        <v>-2.75</v>
      </c>
      <c r="E17" s="52">
        <f t="shared" si="0"/>
        <v>-33</v>
      </c>
      <c r="F17" s="52">
        <f t="shared" si="1"/>
        <v>144</v>
      </c>
      <c r="G17">
        <f t="shared" si="1"/>
        <v>7.5625</v>
      </c>
      <c r="I17" t="s">
        <v>25</v>
      </c>
      <c r="J17">
        <f>(J13/J9+ABS(J12/J10))*J16</f>
        <v>0.35097831487522968</v>
      </c>
    </row>
    <row r="18" spans="2:10">
      <c r="B18" s="54">
        <v>41711</v>
      </c>
      <c r="C18" s="55">
        <v>13</v>
      </c>
      <c r="D18">
        <v>-2.25</v>
      </c>
      <c r="E18" s="52">
        <f t="shared" si="0"/>
        <v>-29.25</v>
      </c>
      <c r="F18" s="52">
        <f t="shared" si="1"/>
        <v>169</v>
      </c>
      <c r="G18">
        <f t="shared" si="1"/>
        <v>5.0625</v>
      </c>
    </row>
    <row r="19" spans="2:10">
      <c r="B19" s="54">
        <v>41712</v>
      </c>
      <c r="C19" s="55">
        <v>14</v>
      </c>
      <c r="D19">
        <v>-2.25</v>
      </c>
      <c r="E19" s="52">
        <f t="shared" si="0"/>
        <v>-31.5</v>
      </c>
      <c r="F19" s="52">
        <f t="shared" si="1"/>
        <v>196</v>
      </c>
      <c r="G19">
        <f t="shared" si="1"/>
        <v>5.0625</v>
      </c>
    </row>
    <row r="20" spans="2:10">
      <c r="B20" s="54">
        <v>41713</v>
      </c>
      <c r="C20" s="55">
        <v>15</v>
      </c>
      <c r="D20">
        <v>-2.25</v>
      </c>
      <c r="E20" s="52">
        <f t="shared" si="0"/>
        <v>-33.75</v>
      </c>
      <c r="F20" s="52">
        <f t="shared" si="1"/>
        <v>225</v>
      </c>
      <c r="G20">
        <f t="shared" si="1"/>
        <v>5.0625</v>
      </c>
    </row>
    <row r="21" spans="2:10">
      <c r="B21" s="54">
        <v>41714</v>
      </c>
      <c r="C21" s="55">
        <v>16</v>
      </c>
      <c r="D21">
        <v>-1.5</v>
      </c>
      <c r="E21" s="52">
        <f t="shared" si="0"/>
        <v>-24</v>
      </c>
      <c r="F21" s="52">
        <f t="shared" si="1"/>
        <v>256</v>
      </c>
      <c r="G21">
        <f t="shared" si="1"/>
        <v>2.25</v>
      </c>
      <c r="I21" t="s">
        <v>26</v>
      </c>
      <c r="J21" s="53">
        <v>41718.6</v>
      </c>
    </row>
    <row r="22" spans="2:10">
      <c r="B22" s="54">
        <v>41715</v>
      </c>
      <c r="C22" s="55">
        <v>17</v>
      </c>
      <c r="D22">
        <v>-1.25</v>
      </c>
      <c r="E22" s="52">
        <f t="shared" si="0"/>
        <v>-21.25</v>
      </c>
      <c r="F22" s="52">
        <f t="shared" si="1"/>
        <v>289</v>
      </c>
      <c r="G22">
        <f t="shared" si="1"/>
        <v>1.5625</v>
      </c>
      <c r="I22" t="s">
        <v>27</v>
      </c>
      <c r="J22" t="s">
        <v>34</v>
      </c>
    </row>
    <row r="23" spans="2:10">
      <c r="B23" s="54">
        <v>41716</v>
      </c>
      <c r="C23" s="55">
        <v>18</v>
      </c>
      <c r="D23">
        <v>-1.25</v>
      </c>
      <c r="E23" s="52">
        <f t="shared" si="0"/>
        <v>-22.5</v>
      </c>
      <c r="F23" s="52">
        <f t="shared" si="1"/>
        <v>324</v>
      </c>
      <c r="G23">
        <f t="shared" si="1"/>
        <v>1.5625</v>
      </c>
    </row>
    <row r="24" spans="2:10">
      <c r="B24" s="54">
        <v>41717</v>
      </c>
      <c r="C24" s="55">
        <v>19</v>
      </c>
      <c r="D24">
        <v>-0.5</v>
      </c>
      <c r="E24" s="52">
        <f t="shared" si="0"/>
        <v>-9.5</v>
      </c>
      <c r="F24" s="52">
        <f t="shared" si="1"/>
        <v>361</v>
      </c>
      <c r="G24">
        <f t="shared" si="1"/>
        <v>0.25</v>
      </c>
    </row>
    <row r="25" spans="2:10">
      <c r="B25" s="54">
        <v>41718</v>
      </c>
      <c r="C25" s="55">
        <v>20</v>
      </c>
      <c r="D25">
        <v>0</v>
      </c>
      <c r="E25" s="52">
        <f t="shared" si="0"/>
        <v>0</v>
      </c>
      <c r="F25" s="52">
        <f t="shared" si="1"/>
        <v>400</v>
      </c>
      <c r="G25">
        <f t="shared" si="1"/>
        <v>0</v>
      </c>
    </row>
    <row r="26" spans="2:10">
      <c r="B26" s="54">
        <v>41719</v>
      </c>
      <c r="C26" s="55">
        <v>21</v>
      </c>
      <c r="D26">
        <v>0.25</v>
      </c>
      <c r="E26" s="52">
        <f t="shared" si="0"/>
        <v>5.25</v>
      </c>
      <c r="F26" s="52">
        <f t="shared" si="1"/>
        <v>441</v>
      </c>
      <c r="G26">
        <f t="shared" si="1"/>
        <v>6.25E-2</v>
      </c>
    </row>
    <row r="27" spans="2:10">
      <c r="B27" s="54">
        <v>41720</v>
      </c>
      <c r="C27" s="55">
        <v>22</v>
      </c>
      <c r="D27">
        <v>1</v>
      </c>
      <c r="E27" s="52">
        <f t="shared" si="0"/>
        <v>22</v>
      </c>
      <c r="F27" s="52">
        <f t="shared" si="1"/>
        <v>484</v>
      </c>
      <c r="G27">
        <f t="shared" si="1"/>
        <v>1</v>
      </c>
    </row>
    <row r="28" spans="2:10">
      <c r="B28" s="54">
        <v>41721</v>
      </c>
      <c r="C28" s="55">
        <v>23</v>
      </c>
      <c r="D28">
        <v>1</v>
      </c>
      <c r="E28" s="52">
        <f t="shared" si="0"/>
        <v>23</v>
      </c>
      <c r="F28" s="52">
        <f t="shared" si="1"/>
        <v>529</v>
      </c>
      <c r="G28">
        <f t="shared" si="1"/>
        <v>1</v>
      </c>
    </row>
    <row r="29" spans="2:10">
      <c r="B29" s="54">
        <v>41722</v>
      </c>
      <c r="C29" s="55">
        <v>24</v>
      </c>
      <c r="D29">
        <v>1.25</v>
      </c>
      <c r="E29" s="52">
        <f t="shared" si="0"/>
        <v>30</v>
      </c>
      <c r="F29" s="52">
        <f t="shared" si="1"/>
        <v>576</v>
      </c>
      <c r="G29">
        <f t="shared" si="1"/>
        <v>1.5625</v>
      </c>
    </row>
    <row r="30" spans="2:10">
      <c r="B30" s="54">
        <v>41723</v>
      </c>
      <c r="C30" s="55">
        <v>25</v>
      </c>
      <c r="D30">
        <v>2</v>
      </c>
      <c r="E30" s="52">
        <f t="shared" si="0"/>
        <v>50</v>
      </c>
      <c r="F30" s="52">
        <f t="shared" si="1"/>
        <v>625</v>
      </c>
      <c r="G30">
        <f t="shared" si="1"/>
        <v>4</v>
      </c>
    </row>
    <row r="31" spans="2:10">
      <c r="B31" s="54">
        <v>41724</v>
      </c>
      <c r="C31" s="55">
        <v>26</v>
      </c>
      <c r="D31">
        <v>2.25</v>
      </c>
      <c r="E31" s="52">
        <f t="shared" si="0"/>
        <v>58.5</v>
      </c>
      <c r="F31" s="52">
        <f t="shared" si="1"/>
        <v>676</v>
      </c>
      <c r="G31">
        <f t="shared" si="1"/>
        <v>5.0625</v>
      </c>
    </row>
    <row r="32" spans="2:10">
      <c r="B32" s="54">
        <v>41725</v>
      </c>
      <c r="C32" s="55">
        <v>27</v>
      </c>
      <c r="D32">
        <v>2.5</v>
      </c>
      <c r="E32" s="52">
        <f t="shared" si="0"/>
        <v>67.5</v>
      </c>
      <c r="F32" s="52">
        <f t="shared" si="1"/>
        <v>729</v>
      </c>
      <c r="G32">
        <f t="shared" si="1"/>
        <v>6.25</v>
      </c>
    </row>
    <row r="33" spans="2:7">
      <c r="B33" s="54">
        <v>41726</v>
      </c>
      <c r="C33" s="55">
        <v>28</v>
      </c>
      <c r="D33">
        <v>2.75</v>
      </c>
      <c r="E33" s="52">
        <f t="shared" si="0"/>
        <v>77</v>
      </c>
      <c r="F33" s="52">
        <f t="shared" si="1"/>
        <v>784</v>
      </c>
      <c r="G33">
        <f t="shared" si="1"/>
        <v>7.5625</v>
      </c>
    </row>
    <row r="34" spans="2:7">
      <c r="B34" s="54">
        <v>41727</v>
      </c>
      <c r="C34" s="55">
        <v>29</v>
      </c>
      <c r="D34">
        <v>3.75</v>
      </c>
      <c r="E34" s="52">
        <f t="shared" si="0"/>
        <v>108.75</v>
      </c>
      <c r="F34" s="52">
        <f t="shared" si="1"/>
        <v>841</v>
      </c>
      <c r="G34">
        <f t="shared" si="1"/>
        <v>14.0625</v>
      </c>
    </row>
    <row r="35" spans="2:7">
      <c r="B35" s="54">
        <v>41728</v>
      </c>
      <c r="C35" s="55">
        <v>30</v>
      </c>
      <c r="D35">
        <v>4</v>
      </c>
      <c r="E35" s="52">
        <f t="shared" si="0"/>
        <v>120</v>
      </c>
      <c r="F35" s="52">
        <f t="shared" si="1"/>
        <v>900</v>
      </c>
      <c r="G35">
        <f t="shared" si="1"/>
        <v>16</v>
      </c>
    </row>
    <row r="36" spans="2:7">
      <c r="B36" s="54">
        <v>41729</v>
      </c>
      <c r="C36" s="55">
        <v>31</v>
      </c>
      <c r="D36">
        <v>3.75</v>
      </c>
      <c r="E36" s="52">
        <f t="shared" si="0"/>
        <v>116.25</v>
      </c>
      <c r="F36" s="52">
        <f t="shared" si="1"/>
        <v>961</v>
      </c>
      <c r="G36">
        <f t="shared" si="1"/>
        <v>14.0625</v>
      </c>
    </row>
    <row r="37" spans="2:7">
      <c r="B37" s="54">
        <v>41730</v>
      </c>
      <c r="C37" s="55">
        <v>32</v>
      </c>
      <c r="D37">
        <v>4.75</v>
      </c>
      <c r="E37" s="52">
        <f t="shared" si="0"/>
        <v>152</v>
      </c>
      <c r="F37" s="52">
        <f t="shared" si="1"/>
        <v>1024</v>
      </c>
      <c r="G37">
        <f t="shared" si="1"/>
        <v>22.5625</v>
      </c>
    </row>
    <row r="38" spans="2:7">
      <c r="B38" s="54">
        <v>41731</v>
      </c>
      <c r="C38" s="55">
        <v>33</v>
      </c>
      <c r="D38">
        <v>5</v>
      </c>
      <c r="E38" s="52">
        <f t="shared" si="0"/>
        <v>165</v>
      </c>
      <c r="F38" s="52">
        <f t="shared" si="1"/>
        <v>1089</v>
      </c>
      <c r="G38">
        <f t="shared" si="1"/>
        <v>25</v>
      </c>
    </row>
    <row r="39" spans="2:7">
      <c r="B39" s="54">
        <v>41732</v>
      </c>
      <c r="C39" s="55">
        <v>34</v>
      </c>
      <c r="D39">
        <v>5.25</v>
      </c>
      <c r="E39" s="52">
        <f t="shared" si="0"/>
        <v>178.5</v>
      </c>
      <c r="F39" s="52">
        <f t="shared" si="1"/>
        <v>1156</v>
      </c>
      <c r="G39">
        <f t="shared" si="1"/>
        <v>27.5625</v>
      </c>
    </row>
    <row r="40" spans="2:7">
      <c r="B40" s="54">
        <v>41733</v>
      </c>
      <c r="C40" s="55">
        <v>35</v>
      </c>
      <c r="D40">
        <v>5.5</v>
      </c>
      <c r="E40" s="52">
        <f t="shared" si="0"/>
        <v>192.5</v>
      </c>
      <c r="F40" s="52">
        <f t="shared" si="1"/>
        <v>1225</v>
      </c>
      <c r="G40">
        <f t="shared" si="1"/>
        <v>30.25</v>
      </c>
    </row>
    <row r="41" spans="2:7">
      <c r="B41" s="54">
        <v>41734</v>
      </c>
      <c r="C41" s="55">
        <v>36</v>
      </c>
      <c r="D41">
        <v>5.75</v>
      </c>
      <c r="E41" s="52">
        <f t="shared" si="0"/>
        <v>207</v>
      </c>
      <c r="F41" s="52">
        <f t="shared" si="1"/>
        <v>1296</v>
      </c>
      <c r="G41">
        <f t="shared" si="1"/>
        <v>33.0625</v>
      </c>
    </row>
    <row r="42" spans="2:7">
      <c r="B42" s="54">
        <v>41735</v>
      </c>
      <c r="C42" s="55">
        <v>37</v>
      </c>
      <c r="D42">
        <v>6.5</v>
      </c>
      <c r="E42" s="52">
        <f t="shared" si="0"/>
        <v>240.5</v>
      </c>
      <c r="F42" s="52">
        <f t="shared" si="1"/>
        <v>1369</v>
      </c>
      <c r="G42">
        <f t="shared" si="1"/>
        <v>42.25</v>
      </c>
    </row>
    <row r="43" spans="2:7">
      <c r="B43" s="54">
        <v>41736</v>
      </c>
      <c r="C43" s="55">
        <v>38</v>
      </c>
      <c r="D43">
        <v>6.75</v>
      </c>
      <c r="E43" s="52">
        <f t="shared" si="0"/>
        <v>256.5</v>
      </c>
      <c r="F43" s="52">
        <f t="shared" si="1"/>
        <v>1444</v>
      </c>
      <c r="G43">
        <f t="shared" si="1"/>
        <v>45.5625</v>
      </c>
    </row>
    <row r="44" spans="2:7">
      <c r="B44" s="54">
        <v>41737</v>
      </c>
      <c r="C44" s="55">
        <v>39</v>
      </c>
      <c r="D44">
        <v>7.5</v>
      </c>
      <c r="E44" s="52">
        <f t="shared" si="0"/>
        <v>292.5</v>
      </c>
      <c r="F44" s="52">
        <f t="shared" si="1"/>
        <v>1521</v>
      </c>
      <c r="G44">
        <f t="shared" si="1"/>
        <v>56.25</v>
      </c>
    </row>
    <row r="45" spans="2:7">
      <c r="B45" s="54">
        <v>41738</v>
      </c>
      <c r="C45" s="55">
        <v>40</v>
      </c>
      <c r="D45">
        <v>8</v>
      </c>
      <c r="E45" s="52">
        <f t="shared" si="0"/>
        <v>320</v>
      </c>
      <c r="F45" s="52">
        <f t="shared" si="1"/>
        <v>1600</v>
      </c>
      <c r="G45">
        <f t="shared" si="1"/>
        <v>64</v>
      </c>
    </row>
    <row r="47" spans="2:7">
      <c r="C47" t="s">
        <v>28</v>
      </c>
      <c r="D47" t="s">
        <v>29</v>
      </c>
      <c r="E47" t="s">
        <v>30</v>
      </c>
      <c r="F47" t="s">
        <v>31</v>
      </c>
      <c r="G47" t="s">
        <v>32</v>
      </c>
    </row>
    <row r="48" spans="2:7">
      <c r="C48" s="52">
        <f>SUM(C5:C45)</f>
        <v>820</v>
      </c>
      <c r="D48">
        <f>SUM(D5:D45)</f>
        <v>-1.5</v>
      </c>
      <c r="E48" s="52">
        <f>SUM(E5:E45)</f>
        <v>2161</v>
      </c>
      <c r="F48" s="52">
        <f>SUM(F5:F45)</f>
        <v>22140</v>
      </c>
      <c r="G48" s="52">
        <f>SUM(G5:G45)</f>
        <v>838.625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D48"/>
  <sheetViews>
    <sheetView topLeftCell="A25" workbookViewId="0">
      <selection activeCell="D49" sqref="D49"/>
    </sheetView>
  </sheetViews>
  <sheetFormatPr defaultRowHeight="15"/>
  <cols>
    <col min="2" max="3" width="13.28515625" customWidth="1"/>
    <col min="4" max="4" width="15" customWidth="1"/>
  </cols>
  <sheetData>
    <row r="4" spans="2:4" ht="45">
      <c r="B4" s="51" t="s">
        <v>14</v>
      </c>
      <c r="C4" s="51" t="s">
        <v>15</v>
      </c>
    </row>
    <row r="5" spans="2:4">
      <c r="B5" s="52">
        <v>0</v>
      </c>
      <c r="C5">
        <v>-7.5</v>
      </c>
      <c r="D5">
        <f>(C5-Foglio2!$J$10-Foglio2!$J$9*B5)^2</f>
        <v>2.9149315883402787E-2</v>
      </c>
    </row>
    <row r="6" spans="2:4">
      <c r="B6" s="52">
        <v>1</v>
      </c>
      <c r="C6">
        <v>-7</v>
      </c>
      <c r="D6">
        <f>(C6-Foglio2!$J$10-Foglio2!$J$9*B6)^2</f>
        <v>8.3535098155859688E-2</v>
      </c>
    </row>
    <row r="7" spans="2:4">
      <c r="B7" s="52">
        <v>2</v>
      </c>
      <c r="C7">
        <v>-6.75</v>
      </c>
      <c r="D7">
        <f>(C7-Foglio2!$J$10-Foglio2!$J$9*B7)^2</f>
        <v>2.4748661511005399E-2</v>
      </c>
    </row>
    <row r="8" spans="2:4">
      <c r="B8" s="52">
        <v>3</v>
      </c>
      <c r="C8">
        <v>-6.5</v>
      </c>
      <c r="D8">
        <f>(C8-Foglio2!$J$10-Foglio2!$J$9*B8)^2</f>
        <v>6.5585960737657412E-4</v>
      </c>
    </row>
    <row r="9" spans="2:4">
      <c r="B9" s="52">
        <v>4</v>
      </c>
      <c r="C9">
        <v>-6.5</v>
      </c>
      <c r="D9">
        <f>(C9-Foglio2!$J$10-Foglio2!$J$9*B9)^2</f>
        <v>0.12680547293277802</v>
      </c>
    </row>
    <row r="10" spans="2:4">
      <c r="B10" s="52">
        <v>5</v>
      </c>
      <c r="C10">
        <v>-5.75</v>
      </c>
      <c r="D10">
        <f>(C10-Foglio2!$J$10-Foglio2!$J$9*B10)^2</f>
        <v>1.4872099940511625E-4</v>
      </c>
    </row>
    <row r="11" spans="2:4">
      <c r="B11" s="52">
        <v>6</v>
      </c>
      <c r="C11">
        <v>-5.5</v>
      </c>
      <c r="D11">
        <f>(C11-Foglio2!$J$10-Foglio2!$J$9*B11)^2</f>
        <v>1.428316478286726E-2</v>
      </c>
    </row>
    <row r="12" spans="2:4">
      <c r="B12" s="52">
        <v>7</v>
      </c>
      <c r="C12">
        <v>-5.25</v>
      </c>
      <c r="D12">
        <f>(C12-Foglio2!$J$10-Foglio2!$J$9*B12)^2</f>
        <v>6.311124330755491E-2</v>
      </c>
    </row>
    <row r="13" spans="2:4">
      <c r="B13" s="52">
        <v>8</v>
      </c>
      <c r="C13">
        <v>-4.5</v>
      </c>
      <c r="D13">
        <f>(C13-Foglio2!$J$10-Foglio2!$J$9*B13)^2</f>
        <v>1.3706127305175515E-2</v>
      </c>
    </row>
    <row r="14" spans="2:4">
      <c r="B14" s="52">
        <v>9</v>
      </c>
      <c r="C14">
        <v>-4.25</v>
      </c>
      <c r="D14">
        <f>(C14-Foglio2!$J$10-Foglio2!$J$9*B14)^2</f>
        <v>2.1415823914336743E-4</v>
      </c>
    </row>
    <row r="15" spans="2:4">
      <c r="B15" s="52">
        <v>10</v>
      </c>
      <c r="C15">
        <v>-4.25</v>
      </c>
      <c r="D15">
        <f>(C15-Foglio2!$J$10-Foglio2!$J$9*B15)^2</f>
        <v>0.15708655562165388</v>
      </c>
    </row>
    <row r="16" spans="2:4">
      <c r="B16" s="52">
        <v>11</v>
      </c>
      <c r="C16">
        <v>-3.25</v>
      </c>
      <c r="D16">
        <f>(C16-Foglio2!$J$10-Foglio2!$J$9*B16)^2</f>
        <v>4.9262343842950515E-2</v>
      </c>
    </row>
    <row r="17" spans="2:4">
      <c r="B17" s="52">
        <v>12</v>
      </c>
      <c r="C17">
        <v>-2.75</v>
      </c>
      <c r="D17">
        <f>(C17-Foglio2!$J$10-Foglio2!$J$9*B17)^2</f>
        <v>0.11576591314693671</v>
      </c>
    </row>
    <row r="18" spans="2:4">
      <c r="B18" s="52">
        <v>13</v>
      </c>
      <c r="C18">
        <v>-2.25</v>
      </c>
      <c r="D18">
        <f>(C18-Foglio2!$J$10-Foglio2!$J$9*B18)^2</f>
        <v>0.21025580011897718</v>
      </c>
    </row>
    <row r="19" spans="2:4">
      <c r="B19" s="52">
        <v>14</v>
      </c>
      <c r="C19">
        <v>-2.25</v>
      </c>
      <c r="D19">
        <f>(C19-Foglio2!$J$10-Foglio2!$J$9*B19)^2</f>
        <v>5.9027364663890988E-3</v>
      </c>
    </row>
    <row r="20" spans="2:4">
      <c r="B20" s="52">
        <v>15</v>
      </c>
      <c r="C20">
        <v>-2.25</v>
      </c>
      <c r="D20">
        <f>(C20-Foglio2!$J$10-Foglio2!$J$9*B20)^2</f>
        <v>9.2950624628197392E-2</v>
      </c>
    </row>
    <row r="21" spans="2:4">
      <c r="B21" s="52">
        <v>16</v>
      </c>
      <c r="C21">
        <v>-1.5</v>
      </c>
      <c r="D21">
        <f>(C21-Foglio2!$J$10-Foglio2!$J$9*B21)^2</f>
        <v>4.0214158239143443E-3</v>
      </c>
    </row>
    <row r="22" spans="2:4">
      <c r="B22" s="52">
        <v>17</v>
      </c>
      <c r="C22">
        <v>-1.25</v>
      </c>
      <c r="D22">
        <f>(C22-Foglio2!$J$10-Foglio2!$J$9*B22)^2</f>
        <v>4.6638905413444462E-3</v>
      </c>
    </row>
    <row r="23" spans="2:4">
      <c r="B23" s="52">
        <v>18</v>
      </c>
      <c r="C23">
        <v>-1.25</v>
      </c>
      <c r="D23">
        <f>(C23-Foglio2!$J$10-Foglio2!$J$9*B23)^2</f>
        <v>0.20250000000000015</v>
      </c>
    </row>
    <row r="24" spans="2:4">
      <c r="B24" s="52">
        <v>19</v>
      </c>
      <c r="C24">
        <v>-0.5</v>
      </c>
      <c r="D24">
        <f>(C24-Foglio2!$J$10-Foglio2!$J$9*B24)^2</f>
        <v>6.6760856632957057E-3</v>
      </c>
    </row>
    <row r="25" spans="2:4">
      <c r="B25" s="52">
        <v>20</v>
      </c>
      <c r="C25">
        <v>0</v>
      </c>
      <c r="D25">
        <f>(C25-Foglio2!$J$10-Foglio2!$J$9*B25)^2</f>
        <v>1.3384889946460139E-3</v>
      </c>
    </row>
    <row r="26" spans="2:4">
      <c r="B26" s="52">
        <v>21</v>
      </c>
      <c r="C26">
        <v>0.25</v>
      </c>
      <c r="D26">
        <f>(C26-Foglio2!$J$10-Foglio2!$J$9*B26)^2</f>
        <v>9.0481856038071885E-3</v>
      </c>
    </row>
    <row r="27" spans="2:4">
      <c r="B27" s="52">
        <v>22</v>
      </c>
      <c r="C27">
        <v>1</v>
      </c>
      <c r="D27">
        <f>(C27-Foglio2!$J$10-Foglio2!$J$9*B27)^2</f>
        <v>7.462224866151114E-2</v>
      </c>
    </row>
    <row r="28" spans="2:4">
      <c r="B28" s="52">
        <v>23</v>
      </c>
      <c r="C28">
        <v>1</v>
      </c>
      <c r="D28">
        <f>(C28-Foglio2!$J$10-Foglio2!$J$9*B28)^2</f>
        <v>1.1780190362879018E-2</v>
      </c>
    </row>
    <row r="29" spans="2:4">
      <c r="B29" s="52">
        <v>24</v>
      </c>
      <c r="C29">
        <v>1.25</v>
      </c>
      <c r="D29">
        <f>(C29-Foglio2!$J$10-Foglio2!$J$9*B29)^2</f>
        <v>5.7717132659130609E-2</v>
      </c>
    </row>
    <row r="30" spans="2:4">
      <c r="B30" s="52">
        <v>25</v>
      </c>
      <c r="C30">
        <v>2</v>
      </c>
      <c r="D30">
        <f>(C30-Foglio2!$J$10-Foglio2!$J$9*B30)^2</f>
        <v>1.639649018441424E-2</v>
      </c>
    </row>
    <row r="31" spans="2:4">
      <c r="B31" s="52">
        <v>26</v>
      </c>
      <c r="C31">
        <v>2.25</v>
      </c>
      <c r="D31">
        <f>(C31-Foglio2!$J$10-Foglio2!$J$9*B31)^2</f>
        <v>1.338488994644909E-5</v>
      </c>
    </row>
    <row r="32" spans="2:4">
      <c r="B32" s="52">
        <v>27</v>
      </c>
      <c r="C32">
        <v>2.5</v>
      </c>
      <c r="D32">
        <f>(C32-Foglio2!$J$10-Foglio2!$J$9*B32)^2</f>
        <v>1.8323914336704196E-2</v>
      </c>
    </row>
    <row r="33" spans="2:4">
      <c r="B33" s="52">
        <v>28</v>
      </c>
      <c r="C33">
        <v>2.75</v>
      </c>
      <c r="D33">
        <f>(C33-Foglio2!$J$10-Foglio2!$J$9*B33)^2</f>
        <v>7.1328078524686978E-2</v>
      </c>
    </row>
    <row r="34" spans="2:4">
      <c r="B34" s="52">
        <v>29</v>
      </c>
      <c r="C34">
        <v>3.75</v>
      </c>
      <c r="D34">
        <f>(C34-Foglio2!$J$10-Foglio2!$J$9*B34)^2</f>
        <v>0.12335514574657963</v>
      </c>
    </row>
    <row r="35" spans="2:4">
      <c r="B35" s="52">
        <v>30</v>
      </c>
      <c r="C35">
        <v>4</v>
      </c>
      <c r="D35">
        <f>(C35-Foglio2!$J$10-Foglio2!$J$9*B35)^2</f>
        <v>4.8185603807258059E-2</v>
      </c>
    </row>
    <row r="36" spans="2:4">
      <c r="B36" s="52">
        <v>31</v>
      </c>
      <c r="C36">
        <v>3.75</v>
      </c>
      <c r="D36">
        <f>(C36-Foglio2!$J$10-Foglio2!$J$9*B36)^2</f>
        <v>0.16990481856038067</v>
      </c>
    </row>
    <row r="37" spans="2:4">
      <c r="B37" s="52">
        <v>32</v>
      </c>
      <c r="C37">
        <v>4.75</v>
      </c>
      <c r="D37">
        <f>(C37-Foglio2!$J$10-Foglio2!$J$9*B37)^2</f>
        <v>4.2476204640095529E-2</v>
      </c>
    </row>
    <row r="38" spans="2:4">
      <c r="B38" s="52">
        <v>33</v>
      </c>
      <c r="C38">
        <v>5</v>
      </c>
      <c r="D38">
        <f>(C38-Foglio2!$J$10-Foglio2!$J$9*B38)^2</f>
        <v>5.5339083878646073E-3</v>
      </c>
    </row>
    <row r="39" spans="2:4">
      <c r="B39" s="52">
        <v>34</v>
      </c>
      <c r="C39">
        <v>5.25</v>
      </c>
      <c r="D39">
        <f>(C39-Foglio2!$J$10-Foglio2!$J$9*B39)^2</f>
        <v>3.2852468768589421E-3</v>
      </c>
    </row>
    <row r="40" spans="2:4">
      <c r="B40" s="52">
        <v>35</v>
      </c>
      <c r="C40">
        <v>5.5</v>
      </c>
      <c r="D40">
        <f>(C40-Foglio2!$J$10-Foglio2!$J$9*B40)^2</f>
        <v>3.5730220107078596E-2</v>
      </c>
    </row>
    <row r="41" spans="2:4">
      <c r="B41" s="52">
        <v>36</v>
      </c>
      <c r="C41">
        <v>5.75</v>
      </c>
      <c r="D41">
        <f>(C41-Foglio2!$J$10-Foglio2!$J$9*B41)^2</f>
        <v>0.10286882807852445</v>
      </c>
    </row>
    <row r="42" spans="2:4">
      <c r="B42" s="52">
        <v>37</v>
      </c>
      <c r="C42">
        <v>6.5</v>
      </c>
      <c r="D42">
        <f>(C42-Foglio2!$J$10-Foglio2!$J$9*B42)^2</f>
        <v>2.2620464009519242E-3</v>
      </c>
    </row>
    <row r="43" spans="2:4">
      <c r="B43" s="52">
        <v>38</v>
      </c>
      <c r="C43">
        <v>6.75</v>
      </c>
      <c r="D43">
        <f>(C43-Foglio2!$J$10-Foglio2!$J$9*B43)^2</f>
        <v>7.0806067816775479E-3</v>
      </c>
    </row>
    <row r="44" spans="2:4">
      <c r="B44" s="52">
        <v>39</v>
      </c>
      <c r="C44">
        <v>7.5</v>
      </c>
      <c r="D44">
        <f>(C44-Foglio2!$J$10-Foglio2!$J$9*B44)^2</f>
        <v>8.073914336704395E-2</v>
      </c>
    </row>
    <row r="45" spans="2:4">
      <c r="B45" s="52">
        <v>40</v>
      </c>
      <c r="C45">
        <v>8</v>
      </c>
      <c r="D45">
        <f>(C45-Foglio2!$J$10-Foglio2!$J$9*B45)^2</f>
        <v>0.16195716835217125</v>
      </c>
    </row>
    <row r="47" spans="2:4">
      <c r="D47" t="s">
        <v>33</v>
      </c>
    </row>
    <row r="48" spans="2:4">
      <c r="D48">
        <f>SQRT(SUM(D5:D45)/41)</f>
        <v>0.23422889804750247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4:J48"/>
  <sheetViews>
    <sheetView tabSelected="1" topLeftCell="I4" workbookViewId="0">
      <selection activeCell="J4" sqref="J4"/>
    </sheetView>
  </sheetViews>
  <sheetFormatPr defaultRowHeight="15"/>
  <cols>
    <col min="2" max="2" width="24.5703125" customWidth="1"/>
    <col min="9" max="9" width="13.85546875" customWidth="1"/>
    <col min="10" max="10" width="19" customWidth="1"/>
  </cols>
  <sheetData>
    <row r="4" spans="2:10" ht="45">
      <c r="C4" s="51" t="s">
        <v>14</v>
      </c>
      <c r="D4" s="51" t="s">
        <v>15</v>
      </c>
      <c r="E4" s="49" t="s">
        <v>16</v>
      </c>
      <c r="F4" s="49" t="s">
        <v>17</v>
      </c>
      <c r="G4" s="49" t="s">
        <v>18</v>
      </c>
    </row>
    <row r="5" spans="2:10">
      <c r="B5" s="54">
        <v>41698</v>
      </c>
      <c r="C5" s="55">
        <v>0</v>
      </c>
      <c r="D5">
        <v>-8</v>
      </c>
      <c r="E5" s="52">
        <f>C5*D5</f>
        <v>0</v>
      </c>
      <c r="F5" s="52">
        <f>C5^2</f>
        <v>0</v>
      </c>
      <c r="G5">
        <f>D5^2</f>
        <v>64</v>
      </c>
    </row>
    <row r="6" spans="2:10">
      <c r="B6" s="54">
        <v>41699</v>
      </c>
      <c r="C6" s="55">
        <v>1</v>
      </c>
      <c r="D6">
        <v>-7.25</v>
      </c>
      <c r="E6" s="52">
        <f t="shared" ref="E6:E45" si="0">C6*D6</f>
        <v>-7.25</v>
      </c>
      <c r="F6" s="52">
        <f t="shared" ref="F6:G45" si="1">C6^2</f>
        <v>1</v>
      </c>
      <c r="G6">
        <f t="shared" si="1"/>
        <v>52.5625</v>
      </c>
      <c r="I6" t="s">
        <v>19</v>
      </c>
      <c r="J6">
        <f>Foglio5!D48</f>
        <v>0.26615796284926035</v>
      </c>
    </row>
    <row r="7" spans="2:10">
      <c r="B7" s="54">
        <v>41700</v>
      </c>
      <c r="C7" s="55">
        <v>2</v>
      </c>
      <c r="D7">
        <v>-7</v>
      </c>
      <c r="E7" s="52">
        <f t="shared" si="0"/>
        <v>-14</v>
      </c>
      <c r="F7" s="52">
        <f t="shared" si="1"/>
        <v>4</v>
      </c>
      <c r="G7">
        <f t="shared" si="1"/>
        <v>49</v>
      </c>
    </row>
    <row r="8" spans="2:10">
      <c r="B8" s="54">
        <v>41701</v>
      </c>
      <c r="C8" s="55">
        <v>3</v>
      </c>
      <c r="D8">
        <v>-6.25</v>
      </c>
      <c r="E8" s="52">
        <f t="shared" si="0"/>
        <v>-18.75</v>
      </c>
      <c r="F8" s="52">
        <f t="shared" si="1"/>
        <v>9</v>
      </c>
      <c r="G8">
        <f t="shared" si="1"/>
        <v>39.0625</v>
      </c>
    </row>
    <row r="9" spans="2:10">
      <c r="B9" s="54">
        <v>41702</v>
      </c>
      <c r="C9" s="55">
        <v>4</v>
      </c>
      <c r="D9">
        <v>-6.25</v>
      </c>
      <c r="E9" s="52">
        <f t="shared" si="0"/>
        <v>-25</v>
      </c>
      <c r="F9" s="52">
        <f t="shared" si="1"/>
        <v>16</v>
      </c>
      <c r="G9">
        <f t="shared" si="1"/>
        <v>39.0625</v>
      </c>
      <c r="I9" t="s">
        <v>20</v>
      </c>
      <c r="J9">
        <f xml:space="preserve"> (41*E48-C48*D48)/(41*F48-C48^2)</f>
        <v>0.39041811846689894</v>
      </c>
    </row>
    <row r="10" spans="2:10">
      <c r="B10" s="54">
        <v>41703</v>
      </c>
      <c r="C10" s="55">
        <v>5</v>
      </c>
      <c r="D10">
        <v>-5.75</v>
      </c>
      <c r="E10" s="52">
        <f t="shared" si="0"/>
        <v>-28.75</v>
      </c>
      <c r="F10" s="52">
        <f t="shared" si="1"/>
        <v>25</v>
      </c>
      <c r="G10">
        <f t="shared" si="1"/>
        <v>33.0625</v>
      </c>
      <c r="I10" t="s">
        <v>21</v>
      </c>
      <c r="J10">
        <f>(D48*F48-C48*E48)/(41*F48-C48^2)</f>
        <v>-7.7717770034843205</v>
      </c>
    </row>
    <row r="11" spans="2:10">
      <c r="B11" s="54">
        <v>41704</v>
      </c>
      <c r="C11" s="55">
        <v>6</v>
      </c>
      <c r="D11">
        <v>-5.25</v>
      </c>
      <c r="E11" s="52">
        <f t="shared" si="0"/>
        <v>-31.5</v>
      </c>
      <c r="F11" s="52">
        <f t="shared" si="1"/>
        <v>36</v>
      </c>
      <c r="G11">
        <f t="shared" si="1"/>
        <v>27.5625</v>
      </c>
    </row>
    <row r="12" spans="2:10">
      <c r="B12" s="54">
        <v>41705</v>
      </c>
      <c r="C12" s="55">
        <v>7</v>
      </c>
      <c r="D12">
        <v>-5</v>
      </c>
      <c r="E12" s="52">
        <f t="shared" si="0"/>
        <v>-35</v>
      </c>
      <c r="F12" s="52">
        <f t="shared" si="1"/>
        <v>49</v>
      </c>
      <c r="G12">
        <f t="shared" si="1"/>
        <v>25</v>
      </c>
      <c r="I12" t="s">
        <v>22</v>
      </c>
      <c r="J12">
        <f>SQRT((J6^2*F48)/(41*F48-C48^2))</f>
        <v>8.1635751973453574E-2</v>
      </c>
    </row>
    <row r="13" spans="2:10">
      <c r="B13" s="54">
        <v>41706</v>
      </c>
      <c r="C13" s="55">
        <v>8</v>
      </c>
      <c r="D13">
        <v>-5</v>
      </c>
      <c r="E13" s="52">
        <f t="shared" si="0"/>
        <v>-40</v>
      </c>
      <c r="F13" s="52">
        <f t="shared" si="1"/>
        <v>64</v>
      </c>
      <c r="G13">
        <f t="shared" si="1"/>
        <v>25</v>
      </c>
      <c r="I13" t="s">
        <v>23</v>
      </c>
      <c r="J13">
        <f>SQRT((41*J6^2)/(41*F48-C48^2))</f>
        <v>3.5130434205367217E-3</v>
      </c>
    </row>
    <row r="14" spans="2:10">
      <c r="B14" s="54">
        <v>41707</v>
      </c>
      <c r="C14" s="55">
        <v>9</v>
      </c>
      <c r="D14">
        <v>-4.5</v>
      </c>
      <c r="E14" s="52">
        <f t="shared" si="0"/>
        <v>-40.5</v>
      </c>
      <c r="F14" s="52">
        <f t="shared" si="1"/>
        <v>81</v>
      </c>
      <c r="G14">
        <f t="shared" si="1"/>
        <v>20.25</v>
      </c>
    </row>
    <row r="15" spans="2:10">
      <c r="B15" s="54">
        <v>41708</v>
      </c>
      <c r="C15" s="55">
        <v>10</v>
      </c>
      <c r="D15">
        <v>-3.75</v>
      </c>
      <c r="E15" s="52">
        <f t="shared" si="0"/>
        <v>-37.5</v>
      </c>
      <c r="F15" s="52">
        <f t="shared" si="1"/>
        <v>100</v>
      </c>
      <c r="G15">
        <f t="shared" si="1"/>
        <v>14.0625</v>
      </c>
    </row>
    <row r="16" spans="2:10">
      <c r="B16" s="54">
        <v>41709</v>
      </c>
      <c r="C16" s="55">
        <v>11</v>
      </c>
      <c r="D16">
        <v>-3.75</v>
      </c>
      <c r="E16" s="52">
        <f t="shared" si="0"/>
        <v>-41.25</v>
      </c>
      <c r="F16" s="52">
        <f t="shared" si="1"/>
        <v>121</v>
      </c>
      <c r="G16">
        <f t="shared" si="1"/>
        <v>14.0625</v>
      </c>
      <c r="I16" t="s">
        <v>24</v>
      </c>
      <c r="J16">
        <f>-J10/J9</f>
        <v>19.906291834002676</v>
      </c>
    </row>
    <row r="17" spans="2:10">
      <c r="B17" s="54">
        <v>41710</v>
      </c>
      <c r="C17" s="55">
        <v>12</v>
      </c>
      <c r="D17">
        <v>-3</v>
      </c>
      <c r="E17" s="52">
        <f t="shared" si="0"/>
        <v>-36</v>
      </c>
      <c r="F17" s="52">
        <f t="shared" si="1"/>
        <v>144</v>
      </c>
      <c r="G17">
        <f t="shared" si="1"/>
        <v>9</v>
      </c>
      <c r="I17" t="s">
        <v>25</v>
      </c>
      <c r="J17">
        <f>(J13/J9+ABS(J12/J10))*J16</f>
        <v>0.3882182008441572</v>
      </c>
    </row>
    <row r="18" spans="2:10">
      <c r="B18" s="54">
        <v>41711</v>
      </c>
      <c r="C18" s="55">
        <v>13</v>
      </c>
      <c r="D18">
        <v>-3</v>
      </c>
      <c r="E18" s="52">
        <f t="shared" si="0"/>
        <v>-39</v>
      </c>
      <c r="F18" s="52">
        <f t="shared" si="1"/>
        <v>169</v>
      </c>
      <c r="G18">
        <f t="shared" si="1"/>
        <v>9</v>
      </c>
    </row>
    <row r="19" spans="2:10">
      <c r="B19" s="54">
        <v>41712</v>
      </c>
      <c r="C19" s="55">
        <v>14</v>
      </c>
      <c r="D19">
        <v>-2.5</v>
      </c>
      <c r="E19" s="52">
        <f t="shared" si="0"/>
        <v>-35</v>
      </c>
      <c r="F19" s="52">
        <f t="shared" si="1"/>
        <v>196</v>
      </c>
      <c r="G19">
        <f t="shared" si="1"/>
        <v>6.25</v>
      </c>
    </row>
    <row r="20" spans="2:10">
      <c r="B20" s="54">
        <v>41713</v>
      </c>
      <c r="C20" s="55">
        <v>15</v>
      </c>
      <c r="D20">
        <v>-2</v>
      </c>
      <c r="E20" s="52">
        <f t="shared" si="0"/>
        <v>-30</v>
      </c>
      <c r="F20" s="52">
        <f t="shared" si="1"/>
        <v>225</v>
      </c>
      <c r="G20">
        <f t="shared" si="1"/>
        <v>4</v>
      </c>
    </row>
    <row r="21" spans="2:10">
      <c r="B21" s="54">
        <v>41714</v>
      </c>
      <c r="C21" s="55">
        <v>16</v>
      </c>
      <c r="D21">
        <v>-1.75</v>
      </c>
      <c r="E21" s="52">
        <f t="shared" si="0"/>
        <v>-28</v>
      </c>
      <c r="F21" s="52">
        <f t="shared" si="1"/>
        <v>256</v>
      </c>
      <c r="G21">
        <f t="shared" si="1"/>
        <v>3.0625</v>
      </c>
      <c r="I21" t="s">
        <v>26</v>
      </c>
      <c r="J21" s="53">
        <v>41718.416666666664</v>
      </c>
    </row>
    <row r="22" spans="2:10">
      <c r="B22" s="54">
        <v>41715</v>
      </c>
      <c r="C22" s="55">
        <v>17</v>
      </c>
      <c r="D22">
        <v>-1</v>
      </c>
      <c r="E22" s="52">
        <f t="shared" si="0"/>
        <v>-17</v>
      </c>
      <c r="F22" s="52">
        <f t="shared" si="1"/>
        <v>289</v>
      </c>
      <c r="G22">
        <f t="shared" si="1"/>
        <v>1</v>
      </c>
      <c r="I22" t="s">
        <v>27</v>
      </c>
      <c r="J22" t="s">
        <v>35</v>
      </c>
    </row>
    <row r="23" spans="2:10">
      <c r="B23" s="54">
        <v>41716</v>
      </c>
      <c r="C23" s="55">
        <v>18</v>
      </c>
      <c r="D23">
        <v>-0.75</v>
      </c>
      <c r="E23" s="52">
        <f t="shared" si="0"/>
        <v>-13.5</v>
      </c>
      <c r="F23" s="52">
        <f t="shared" si="1"/>
        <v>324</v>
      </c>
      <c r="G23">
        <f t="shared" si="1"/>
        <v>0.5625</v>
      </c>
    </row>
    <row r="24" spans="2:10">
      <c r="B24" s="54">
        <v>41717</v>
      </c>
      <c r="C24" s="55">
        <v>19</v>
      </c>
      <c r="D24">
        <v>-0.25</v>
      </c>
      <c r="E24" s="52">
        <f t="shared" si="0"/>
        <v>-4.75</v>
      </c>
      <c r="F24" s="52">
        <f t="shared" si="1"/>
        <v>361</v>
      </c>
      <c r="G24">
        <f t="shared" si="1"/>
        <v>6.25E-2</v>
      </c>
    </row>
    <row r="25" spans="2:10">
      <c r="B25" s="54">
        <v>41718</v>
      </c>
      <c r="C25" s="55">
        <v>20</v>
      </c>
      <c r="D25">
        <v>0.25</v>
      </c>
      <c r="E25" s="52">
        <f t="shared" si="0"/>
        <v>5</v>
      </c>
      <c r="F25" s="52">
        <f t="shared" si="1"/>
        <v>400</v>
      </c>
      <c r="G25">
        <f t="shared" si="1"/>
        <v>6.25E-2</v>
      </c>
    </row>
    <row r="26" spans="2:10">
      <c r="B26" s="54">
        <v>41719</v>
      </c>
      <c r="C26" s="55">
        <v>21</v>
      </c>
      <c r="D26">
        <v>0.5</v>
      </c>
      <c r="E26" s="52">
        <f t="shared" si="0"/>
        <v>10.5</v>
      </c>
      <c r="F26" s="52">
        <f t="shared" si="1"/>
        <v>441</v>
      </c>
      <c r="G26">
        <f t="shared" si="1"/>
        <v>0.25</v>
      </c>
    </row>
    <row r="27" spans="2:10">
      <c r="B27" s="54">
        <v>41720</v>
      </c>
      <c r="C27" s="55">
        <v>22</v>
      </c>
      <c r="D27">
        <v>0.5</v>
      </c>
      <c r="E27" s="52">
        <f t="shared" si="0"/>
        <v>11</v>
      </c>
      <c r="F27" s="52">
        <f t="shared" si="1"/>
        <v>484</v>
      </c>
      <c r="G27">
        <f t="shared" si="1"/>
        <v>0.25</v>
      </c>
    </row>
    <row r="28" spans="2:10">
      <c r="B28" s="54">
        <v>41721</v>
      </c>
      <c r="C28" s="55">
        <v>23</v>
      </c>
      <c r="D28">
        <v>1.25</v>
      </c>
      <c r="E28" s="52">
        <f t="shared" si="0"/>
        <v>28.75</v>
      </c>
      <c r="F28" s="52">
        <f t="shared" si="1"/>
        <v>529</v>
      </c>
      <c r="G28">
        <f t="shared" si="1"/>
        <v>1.5625</v>
      </c>
    </row>
    <row r="29" spans="2:10">
      <c r="B29" s="54">
        <v>41722</v>
      </c>
      <c r="C29" s="55">
        <v>24</v>
      </c>
      <c r="D29">
        <v>1.5</v>
      </c>
      <c r="E29" s="52">
        <f t="shared" si="0"/>
        <v>36</v>
      </c>
      <c r="F29" s="52">
        <f t="shared" si="1"/>
        <v>576</v>
      </c>
      <c r="G29">
        <f t="shared" si="1"/>
        <v>2.25</v>
      </c>
    </row>
    <row r="30" spans="2:10">
      <c r="B30" s="54">
        <v>41723</v>
      </c>
      <c r="C30" s="55">
        <v>25</v>
      </c>
      <c r="D30">
        <v>2.5</v>
      </c>
      <c r="E30" s="52">
        <f t="shared" si="0"/>
        <v>62.5</v>
      </c>
      <c r="F30" s="52">
        <f t="shared" si="1"/>
        <v>625</v>
      </c>
      <c r="G30">
        <f t="shared" si="1"/>
        <v>6.25</v>
      </c>
    </row>
    <row r="31" spans="2:10">
      <c r="B31" s="54">
        <v>41724</v>
      </c>
      <c r="C31" s="55">
        <v>26</v>
      </c>
      <c r="D31">
        <v>2.75</v>
      </c>
      <c r="E31" s="52">
        <f t="shared" si="0"/>
        <v>71.5</v>
      </c>
      <c r="F31" s="52">
        <f t="shared" si="1"/>
        <v>676</v>
      </c>
      <c r="G31">
        <f t="shared" si="1"/>
        <v>7.5625</v>
      </c>
    </row>
    <row r="32" spans="2:10">
      <c r="B32" s="54">
        <v>41725</v>
      </c>
      <c r="C32" s="55">
        <v>27</v>
      </c>
      <c r="D32">
        <v>2.75</v>
      </c>
      <c r="E32" s="52">
        <f t="shared" si="0"/>
        <v>74.25</v>
      </c>
      <c r="F32" s="52">
        <f t="shared" si="1"/>
        <v>729</v>
      </c>
      <c r="G32">
        <f t="shared" si="1"/>
        <v>7.5625</v>
      </c>
    </row>
    <row r="33" spans="2:7">
      <c r="B33" s="54">
        <v>41726</v>
      </c>
      <c r="C33" s="55">
        <v>28</v>
      </c>
      <c r="D33">
        <v>3.75</v>
      </c>
      <c r="E33" s="52">
        <f t="shared" si="0"/>
        <v>105</v>
      </c>
      <c r="F33" s="52">
        <f t="shared" si="1"/>
        <v>784</v>
      </c>
      <c r="G33">
        <f t="shared" si="1"/>
        <v>14.0625</v>
      </c>
    </row>
    <row r="34" spans="2:7">
      <c r="B34" s="54">
        <v>41727</v>
      </c>
      <c r="C34" s="55">
        <v>29</v>
      </c>
      <c r="D34">
        <v>3.75</v>
      </c>
      <c r="E34" s="52">
        <f t="shared" si="0"/>
        <v>108.75</v>
      </c>
      <c r="F34" s="52">
        <f t="shared" si="1"/>
        <v>841</v>
      </c>
      <c r="G34">
        <f t="shared" si="1"/>
        <v>14.0625</v>
      </c>
    </row>
    <row r="35" spans="2:7">
      <c r="B35" s="54">
        <v>41728</v>
      </c>
      <c r="C35" s="55">
        <v>30</v>
      </c>
      <c r="D35">
        <v>4.25</v>
      </c>
      <c r="E35" s="52">
        <f t="shared" si="0"/>
        <v>127.5</v>
      </c>
      <c r="F35" s="52">
        <f t="shared" si="1"/>
        <v>900</v>
      </c>
      <c r="G35">
        <f t="shared" si="1"/>
        <v>18.0625</v>
      </c>
    </row>
    <row r="36" spans="2:7">
      <c r="B36" s="54">
        <v>41729</v>
      </c>
      <c r="C36" s="55">
        <v>31</v>
      </c>
      <c r="D36">
        <v>4.5</v>
      </c>
      <c r="E36" s="52">
        <f t="shared" si="0"/>
        <v>139.5</v>
      </c>
      <c r="F36" s="52">
        <f t="shared" si="1"/>
        <v>961</v>
      </c>
      <c r="G36">
        <f t="shared" si="1"/>
        <v>20.25</v>
      </c>
    </row>
    <row r="37" spans="2:7">
      <c r="B37" s="54">
        <v>41730</v>
      </c>
      <c r="C37" s="55">
        <v>32</v>
      </c>
      <c r="D37">
        <v>4.25</v>
      </c>
      <c r="E37" s="52">
        <f t="shared" si="0"/>
        <v>136</v>
      </c>
      <c r="F37" s="52">
        <f t="shared" si="1"/>
        <v>1024</v>
      </c>
      <c r="G37">
        <f t="shared" si="1"/>
        <v>18.0625</v>
      </c>
    </row>
    <row r="38" spans="2:7">
      <c r="B38" s="54">
        <v>41731</v>
      </c>
      <c r="C38" s="55">
        <v>33</v>
      </c>
      <c r="D38">
        <v>5.25</v>
      </c>
      <c r="E38" s="52">
        <f t="shared" si="0"/>
        <v>173.25</v>
      </c>
      <c r="F38" s="52">
        <f t="shared" si="1"/>
        <v>1089</v>
      </c>
      <c r="G38">
        <f t="shared" si="1"/>
        <v>27.5625</v>
      </c>
    </row>
    <row r="39" spans="2:7">
      <c r="B39" s="54">
        <v>41732</v>
      </c>
      <c r="C39" s="55">
        <v>34</v>
      </c>
      <c r="D39">
        <v>5</v>
      </c>
      <c r="E39" s="52">
        <f t="shared" si="0"/>
        <v>170</v>
      </c>
      <c r="F39" s="52">
        <f t="shared" si="1"/>
        <v>1156</v>
      </c>
      <c r="G39">
        <f t="shared" si="1"/>
        <v>25</v>
      </c>
    </row>
    <row r="40" spans="2:7">
      <c r="B40" s="54">
        <v>41733</v>
      </c>
      <c r="C40" s="55">
        <v>35</v>
      </c>
      <c r="D40">
        <v>6</v>
      </c>
      <c r="E40" s="52">
        <f t="shared" si="0"/>
        <v>210</v>
      </c>
      <c r="F40" s="52">
        <f t="shared" si="1"/>
        <v>1225</v>
      </c>
      <c r="G40">
        <f t="shared" si="1"/>
        <v>36</v>
      </c>
    </row>
    <row r="41" spans="2:7">
      <c r="B41" s="54">
        <v>41734</v>
      </c>
      <c r="C41" s="55">
        <v>36</v>
      </c>
      <c r="D41">
        <v>6</v>
      </c>
      <c r="E41" s="52">
        <f t="shared" si="0"/>
        <v>216</v>
      </c>
      <c r="F41" s="52">
        <f t="shared" si="1"/>
        <v>1296</v>
      </c>
      <c r="G41">
        <f t="shared" si="1"/>
        <v>36</v>
      </c>
    </row>
    <row r="42" spans="2:7">
      <c r="B42" s="54">
        <v>41735</v>
      </c>
      <c r="C42" s="55">
        <v>37</v>
      </c>
      <c r="D42">
        <v>6.75</v>
      </c>
      <c r="E42" s="52">
        <f t="shared" si="0"/>
        <v>249.75</v>
      </c>
      <c r="F42" s="52">
        <f t="shared" si="1"/>
        <v>1369</v>
      </c>
      <c r="G42">
        <f t="shared" si="1"/>
        <v>45.5625</v>
      </c>
    </row>
    <row r="43" spans="2:7">
      <c r="B43" s="54">
        <v>41736</v>
      </c>
      <c r="C43" s="55">
        <v>38</v>
      </c>
      <c r="D43">
        <v>7</v>
      </c>
      <c r="E43" s="52">
        <f t="shared" si="0"/>
        <v>266</v>
      </c>
      <c r="F43" s="52">
        <f t="shared" si="1"/>
        <v>1444</v>
      </c>
      <c r="G43">
        <f t="shared" si="1"/>
        <v>49</v>
      </c>
    </row>
    <row r="44" spans="2:7">
      <c r="B44" s="54">
        <v>41737</v>
      </c>
      <c r="C44" s="55">
        <v>39</v>
      </c>
      <c r="D44">
        <v>7.5</v>
      </c>
      <c r="E44" s="52">
        <f t="shared" si="0"/>
        <v>292.5</v>
      </c>
      <c r="F44" s="52">
        <f t="shared" si="1"/>
        <v>1521</v>
      </c>
      <c r="G44">
        <f t="shared" si="1"/>
        <v>56.25</v>
      </c>
    </row>
    <row r="45" spans="2:7">
      <c r="B45" s="54">
        <v>41738</v>
      </c>
      <c r="C45" s="55">
        <v>40</v>
      </c>
      <c r="D45">
        <v>7.5</v>
      </c>
      <c r="E45" s="52">
        <f t="shared" si="0"/>
        <v>300</v>
      </c>
      <c r="F45" s="52">
        <f t="shared" si="1"/>
        <v>1600</v>
      </c>
      <c r="G45">
        <f t="shared" si="1"/>
        <v>56.25</v>
      </c>
    </row>
    <row r="47" spans="2:7">
      <c r="C47" t="s">
        <v>28</v>
      </c>
      <c r="D47" t="s">
        <v>29</v>
      </c>
      <c r="E47" t="s">
        <v>30</v>
      </c>
      <c r="F47" t="s">
        <v>31</v>
      </c>
      <c r="G47" t="s">
        <v>32</v>
      </c>
    </row>
    <row r="48" spans="2:7">
      <c r="C48" s="52">
        <f>SUM(C5:C45)</f>
        <v>820</v>
      </c>
      <c r="D48">
        <f>SUM(D5:D45)</f>
        <v>1.5</v>
      </c>
      <c r="E48" s="52">
        <f>SUM(E5:E45)</f>
        <v>2271</v>
      </c>
      <c r="F48" s="52">
        <f>SUM(F5:F45)</f>
        <v>22140</v>
      </c>
      <c r="G48" s="52">
        <f>SUM(G5:G45)</f>
        <v>877.5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4:D48"/>
  <sheetViews>
    <sheetView topLeftCell="A24" workbookViewId="0">
      <selection activeCell="D7" sqref="D7"/>
    </sheetView>
  </sheetViews>
  <sheetFormatPr defaultRowHeight="15"/>
  <cols>
    <col min="4" max="4" width="9.7109375" bestFit="1" customWidth="1"/>
  </cols>
  <sheetData>
    <row r="4" spans="2:4" ht="45">
      <c r="B4" s="51" t="s">
        <v>14</v>
      </c>
      <c r="C4" s="51" t="s">
        <v>15</v>
      </c>
    </row>
    <row r="5" spans="2:4">
      <c r="B5" s="52">
        <v>0</v>
      </c>
      <c r="C5">
        <v>-7.5</v>
      </c>
      <c r="D5">
        <f>(C5-Foglio4!$J$10-Foglio4!$J$9*B5)^2</f>
        <v>7.3862739622916382E-2</v>
      </c>
    </row>
    <row r="6" spans="2:4">
      <c r="B6" s="52">
        <v>1</v>
      </c>
      <c r="C6">
        <v>-7</v>
      </c>
      <c r="D6">
        <f>(C6-Foglio4!$J$10-Foglio4!$J$9*B6)^2</f>
        <v>0.14543459918173099</v>
      </c>
    </row>
    <row r="7" spans="2:4">
      <c r="B7" s="52">
        <v>2</v>
      </c>
      <c r="C7">
        <v>-6.75</v>
      </c>
      <c r="D7">
        <f>(C7-Foglio4!$J$10-Foglio4!$J$9*B7)^2</f>
        <v>5.8052452985953455E-2</v>
      </c>
    </row>
    <row r="8" spans="2:4">
      <c r="B8" s="52">
        <v>3</v>
      </c>
      <c r="C8">
        <v>-6.5</v>
      </c>
      <c r="D8">
        <f>(C8-Foglio4!$J$10-Foglio4!$J$9*B8)^2</f>
        <v>1.0104802777744046E-2</v>
      </c>
    </row>
    <row r="9" spans="2:4">
      <c r="B9" s="52">
        <v>4</v>
      </c>
      <c r="C9">
        <v>-6.5</v>
      </c>
      <c r="D9">
        <f>(C9-Foglio4!$J$10-Foglio4!$J$9*B9)^2</f>
        <v>8.4039383748740412E-2</v>
      </c>
    </row>
    <row r="10" spans="2:4">
      <c r="B10" s="52">
        <v>5</v>
      </c>
      <c r="C10">
        <v>-5.75</v>
      </c>
      <c r="D10">
        <f>(C10-Foglio4!$J$10-Foglio4!$J$9*B10)^2</f>
        <v>4.8561958989425764E-3</v>
      </c>
    </row>
    <row r="11" spans="2:4">
      <c r="B11" s="52">
        <v>6</v>
      </c>
      <c r="C11">
        <v>-5.5</v>
      </c>
      <c r="D11">
        <f>(C11-Foglio4!$J$10-Foglio4!$J$9*B11)^2</f>
        <v>5.0029744199881114E-3</v>
      </c>
    </row>
    <row r="12" spans="2:4">
      <c r="B12" s="52">
        <v>7</v>
      </c>
      <c r="C12">
        <v>-5.25</v>
      </c>
      <c r="D12">
        <f>(C12-Foglio4!$J$10-Foglio4!$J$9*B12)^2</f>
        <v>4.4584248928601779E-2</v>
      </c>
    </row>
    <row r="13" spans="2:4">
      <c r="B13" s="52">
        <v>8</v>
      </c>
      <c r="C13">
        <v>-4.5</v>
      </c>
      <c r="D13">
        <f>(C13-Foglio4!$J$10-Foglio4!$J$9*B13)^2</f>
        <v>2.2032075173912535E-2</v>
      </c>
    </row>
    <row r="14" spans="2:4">
      <c r="B14" s="52">
        <v>9</v>
      </c>
      <c r="C14">
        <v>-4.25</v>
      </c>
      <c r="D14">
        <f>(C14-Foglio4!$J$10-Foglio4!$J$9*B14)^2</f>
        <v>6.4223190763517543E-5</v>
      </c>
    </row>
    <row r="15" spans="2:4">
      <c r="B15" s="52">
        <v>10</v>
      </c>
      <c r="C15">
        <v>-4.25</v>
      </c>
      <c r="D15">
        <f>(C15-Foglio4!$J$10-Foglio4!$J$9*B15)^2</f>
        <v>0.14623295778751699</v>
      </c>
    </row>
    <row r="16" spans="2:4">
      <c r="B16" s="52">
        <v>11</v>
      </c>
      <c r="C16">
        <v>-3.25</v>
      </c>
      <c r="D16">
        <f>(C16-Foglio4!$J$10-Foglio4!$J$9*B16)^2</f>
        <v>5.1609707535601908E-2</v>
      </c>
    </row>
    <row r="17" spans="2:4">
      <c r="B17" s="52">
        <v>12</v>
      </c>
      <c r="C17">
        <v>-2.75</v>
      </c>
      <c r="D17">
        <f>(C17-Foglio4!$J$10-Foglio4!$J$9*B17)^2</f>
        <v>0.11340701598902492</v>
      </c>
    </row>
    <row r="18" spans="2:4">
      <c r="B18" s="52">
        <v>13</v>
      </c>
      <c r="C18">
        <v>-2.25</v>
      </c>
      <c r="D18">
        <f>(C18-Foglio4!$J$10-Foglio4!$J$9*B18)^2</f>
        <v>0.19922070196311714</v>
      </c>
    </row>
    <row r="19" spans="2:4">
      <c r="B19" s="52">
        <v>14</v>
      </c>
      <c r="C19">
        <v>-2.25</v>
      </c>
      <c r="D19">
        <f>(C19-Foglio4!$J$10-Foglio4!$J$9*B19)^2</f>
        <v>3.1274205101433812E-3</v>
      </c>
    </row>
    <row r="20" spans="2:4">
      <c r="B20" s="52">
        <v>15</v>
      </c>
      <c r="C20">
        <v>-2.25</v>
      </c>
      <c r="D20">
        <f>(C20-Foglio4!$J$10-Foglio4!$J$9*B20)^2</f>
        <v>0.1118867535116366</v>
      </c>
    </row>
    <row r="21" spans="2:4">
      <c r="B21" s="52">
        <v>16</v>
      </c>
      <c r="C21">
        <v>-1.5</v>
      </c>
      <c r="D21">
        <f>(C21-Foglio4!$J$10-Foglio4!$J$9*B21)^2</f>
        <v>6.2936298850296368E-4</v>
      </c>
    </row>
    <row r="22" spans="2:4">
      <c r="B22" s="52">
        <v>17</v>
      </c>
      <c r="C22">
        <v>-1.25</v>
      </c>
      <c r="D22">
        <f>(C22-Foglio4!$J$10-Foglio4!$J$9*B22)^2</f>
        <v>1.3301241972101105E-2</v>
      </c>
    </row>
    <row r="23" spans="2:4">
      <c r="B23" s="52">
        <v>18</v>
      </c>
      <c r="C23">
        <v>-1.25</v>
      </c>
      <c r="D23">
        <f>(C23-Foglio4!$J$10-Foglio4!$J$9*B23)^2</f>
        <v>0.25578218140319753</v>
      </c>
    </row>
    <row r="24" spans="2:4">
      <c r="B24" s="52">
        <v>19</v>
      </c>
      <c r="C24">
        <v>-0.5</v>
      </c>
      <c r="D24">
        <f>(C24-Foglio4!$J$10-Foglio4!$J$9*B24)^2</f>
        <v>2.1364864208622075E-2</v>
      </c>
    </row>
    <row r="25" spans="2:4">
      <c r="B25" s="52">
        <v>20</v>
      </c>
      <c r="C25">
        <v>0</v>
      </c>
      <c r="D25">
        <f>(C25-Foglio4!$J$10-Foglio4!$J$9*B25)^2</f>
        <v>1.3384889946460139E-3</v>
      </c>
    </row>
    <row r="26" spans="2:4">
      <c r="B26" s="52">
        <v>21</v>
      </c>
      <c r="C26">
        <v>0.25</v>
      </c>
      <c r="D26">
        <f>(C26-Foglio4!$J$10-Foglio4!$J$9*B26)^2</f>
        <v>3.1330233461617986E-2</v>
      </c>
    </row>
    <row r="27" spans="2:4">
      <c r="B27" s="52">
        <v>22</v>
      </c>
      <c r="C27">
        <v>1</v>
      </c>
      <c r="D27">
        <f>(C27-Foglio4!$J$10-Foglio4!$J$9*B27)^2</f>
        <v>3.3334871128701205E-2</v>
      </c>
    </row>
    <row r="28" spans="2:4">
      <c r="B28" s="52">
        <v>23</v>
      </c>
      <c r="C28">
        <v>1</v>
      </c>
      <c r="D28">
        <f>(C28-Foglio4!$J$10-Foglio4!$J$9*B28)^2</f>
        <v>4.3197349731088269E-2</v>
      </c>
    </row>
    <row r="29" spans="2:4">
      <c r="B29" s="52">
        <v>24</v>
      </c>
      <c r="C29">
        <v>1.25</v>
      </c>
      <c r="D29">
        <f>(C29-Foglio4!$J$10-Foglio4!$J$9*B29)^2</f>
        <v>0.12128352292731504</v>
      </c>
    </row>
    <row r="30" spans="2:4">
      <c r="B30" s="52">
        <v>25</v>
      </c>
      <c r="C30">
        <v>2</v>
      </c>
      <c r="D30">
        <f>(C30-Foglio4!$J$10-Foglio4!$J$9*B30)^2</f>
        <v>1.2823392295644871E-4</v>
      </c>
    </row>
    <row r="31" spans="2:4">
      <c r="B31" s="52">
        <v>26</v>
      </c>
      <c r="C31">
        <v>2.25</v>
      </c>
      <c r="D31">
        <f>(C31-Foglio4!$J$10-Foglio4!$J$9*B31)^2</f>
        <v>1.6665280627420533E-2</v>
      </c>
    </row>
    <row r="32" spans="2:4">
      <c r="B32" s="52">
        <v>27</v>
      </c>
      <c r="C32">
        <v>2.5</v>
      </c>
      <c r="D32">
        <f>(C32-Foglio4!$J$10-Foglio4!$J$9*B32)^2</f>
        <v>7.2636823319452717E-2</v>
      </c>
    </row>
    <row r="33" spans="2:4">
      <c r="B33" s="52">
        <v>28</v>
      </c>
      <c r="C33">
        <v>2.75</v>
      </c>
      <c r="D33">
        <f>(C33-Foglio4!$J$10-Foglio4!$J$9*B33)^2</f>
        <v>0.16804286199905299</v>
      </c>
    </row>
    <row r="34" spans="2:4">
      <c r="B34" s="52">
        <v>29</v>
      </c>
      <c r="C34">
        <v>3.75</v>
      </c>
      <c r="D34">
        <f>(C34-Foglio4!$J$10-Foglio4!$J$9*B34)^2</f>
        <v>3.9860748582597867E-2</v>
      </c>
    </row>
    <row r="35" spans="2:4">
      <c r="B35" s="52">
        <v>30</v>
      </c>
      <c r="C35">
        <v>4</v>
      </c>
      <c r="D35">
        <f>(C35-Foglio4!$J$10-Foglio4!$J$9*B35)^2</f>
        <v>3.5086015369860234E-3</v>
      </c>
    </row>
    <row r="36" spans="2:4">
      <c r="B36" s="52">
        <v>31</v>
      </c>
      <c r="C36">
        <v>3.75</v>
      </c>
      <c r="D36">
        <f>(C36-Foglio4!$J$10-Foglio4!$J$9*B36)^2</f>
        <v>0.33777561946848905</v>
      </c>
    </row>
    <row r="37" spans="2:4">
      <c r="B37" s="52">
        <v>32</v>
      </c>
      <c r="C37">
        <v>4.75</v>
      </c>
      <c r="D37">
        <f>(C37-Foglio4!$J$10-Foglio4!$J$9*B37)^2</f>
        <v>8.0640168024379867E-4</v>
      </c>
    </row>
    <row r="38" spans="2:4">
      <c r="B38" s="52">
        <v>33</v>
      </c>
      <c r="C38">
        <v>5</v>
      </c>
      <c r="D38">
        <f>(C38-Foglio4!$J$10-Foglio4!$J$9*B38)^2</f>
        <v>1.2548683363886814E-2</v>
      </c>
    </row>
    <row r="39" spans="2:4">
      <c r="B39" s="52">
        <v>34</v>
      </c>
      <c r="C39">
        <v>5.25</v>
      </c>
      <c r="D39">
        <f>(C39-Foglio4!$J$10-Foglio4!$J$9*B39)^2</f>
        <v>6.3725461035097936E-2</v>
      </c>
    </row>
    <row r="40" spans="2:4">
      <c r="B40" s="52">
        <v>35</v>
      </c>
      <c r="C40">
        <v>5.5</v>
      </c>
      <c r="D40">
        <f>(C40-Foglio4!$J$10-Foglio4!$J$9*B40)^2</f>
        <v>0.15433673469387715</v>
      </c>
    </row>
    <row r="41" spans="2:4">
      <c r="B41" s="52">
        <v>36</v>
      </c>
      <c r="C41">
        <v>5.75</v>
      </c>
      <c r="D41">
        <f>(C41-Foglio4!$J$10-Foglio4!$J$9*B41)^2</f>
        <v>0.2843825043402245</v>
      </c>
    </row>
    <row r="42" spans="2:4">
      <c r="B42" s="52">
        <v>37</v>
      </c>
      <c r="C42">
        <v>6.5</v>
      </c>
      <c r="D42">
        <f>(C42-Foglio4!$J$10-Foglio4!$J$9*B42)^2</f>
        <v>3.0169390183199769E-2</v>
      </c>
    </row>
    <row r="43" spans="2:4">
      <c r="B43" s="52">
        <v>38</v>
      </c>
      <c r="C43">
        <v>6.75</v>
      </c>
      <c r="D43">
        <f>(C43-Foglio4!$J$10-Foglio4!$J$9*B43)^2</f>
        <v>9.8666033337784398E-2</v>
      </c>
    </row>
    <row r="44" spans="2:4">
      <c r="B44" s="52">
        <v>39</v>
      </c>
      <c r="C44">
        <v>7.5</v>
      </c>
      <c r="D44">
        <f>(C44-Foglio4!$J$10-Foglio4!$J$9*B44)^2</f>
        <v>2.0675557551992347E-3</v>
      </c>
    </row>
    <row r="45" spans="2:4">
      <c r="B45" s="52">
        <v>40</v>
      </c>
      <c r="C45">
        <v>8</v>
      </c>
      <c r="D45">
        <f>(C45-Foglio4!$J$10-Foglio4!$J$9*B45)^2</f>
        <v>2.4041204822202785E-2</v>
      </c>
    </row>
    <row r="47" spans="2:4">
      <c r="D47" t="s">
        <v>33</v>
      </c>
    </row>
    <row r="48" spans="2:4">
      <c r="D48">
        <f>SQRT(SUM(D5:D45)/41)</f>
        <v>0.26615796284926035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Foglio1</vt:lpstr>
      <vt:lpstr>Foglio2</vt:lpstr>
      <vt:lpstr>Foglio3</vt:lpstr>
      <vt:lpstr>Foglio4</vt:lpstr>
      <vt:lpstr>Foglio5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</dc:creator>
  <cp:lastModifiedBy>MATTEO</cp:lastModifiedBy>
  <dcterms:created xsi:type="dcterms:W3CDTF">2021-10-14T15:50:51Z</dcterms:created>
  <dcterms:modified xsi:type="dcterms:W3CDTF">2021-10-14T18:29:36Z</dcterms:modified>
</cp:coreProperties>
</file>