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.tavecchia\Desktop\"/>
    </mc:Choice>
  </mc:AlternateContent>
  <xr:revisionPtr revIDLastSave="0" documentId="13_ncr:1_{7EC78410-7E2F-4ED4-984D-AEB78C55DA07}" xr6:coauthVersionLast="45" xr6:coauthVersionMax="45" xr10:uidLastSave="{00000000-0000-0000-0000-000000000000}"/>
  <bookViews>
    <workbookView xWindow="-108" yWindow="-108" windowWidth="23256" windowHeight="12600" xr2:uid="{DBF09F7F-DD20-43E2-8A77-35813D67163A}"/>
  </bookViews>
  <sheets>
    <sheet name="1 - Verifica Oculari" sheetId="1" r:id="rId1"/>
    <sheet name="2 - Oculari Consigli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E7" i="2"/>
  <c r="E10" i="2"/>
  <c r="E13" i="2"/>
  <c r="E16" i="2"/>
  <c r="N18" i="2"/>
  <c r="Q18" i="2" s="1"/>
  <c r="L18" i="2"/>
  <c r="O18" i="2" s="1"/>
  <c r="K18" i="2"/>
  <c r="J18" i="2"/>
  <c r="M18" i="2" s="1"/>
  <c r="P18" i="2" s="1"/>
  <c r="L15" i="2"/>
  <c r="O15" i="2" s="1"/>
  <c r="K15" i="2"/>
  <c r="N15" i="2" s="1"/>
  <c r="Q15" i="2" s="1"/>
  <c r="J15" i="2"/>
  <c r="M15" i="2" s="1"/>
  <c r="P15" i="2" s="1"/>
  <c r="L12" i="2"/>
  <c r="O12" i="2" s="1"/>
  <c r="K12" i="2"/>
  <c r="N12" i="2" s="1"/>
  <c r="Q12" i="2" s="1"/>
  <c r="J12" i="2"/>
  <c r="M12" i="2" s="1"/>
  <c r="P12" i="2" s="1"/>
  <c r="L9" i="2"/>
  <c r="O9" i="2" s="1"/>
  <c r="K9" i="2"/>
  <c r="N9" i="2" s="1"/>
  <c r="Q9" i="2" s="1"/>
  <c r="J9" i="2"/>
  <c r="M9" i="2" s="1"/>
  <c r="P9" i="2" s="1"/>
  <c r="J6" i="2"/>
  <c r="M4" i="1" l="1"/>
  <c r="H16" i="2" l="1"/>
  <c r="H13" i="2"/>
  <c r="H10" i="2"/>
  <c r="H7" i="2"/>
  <c r="B16" i="2"/>
  <c r="F13" i="2"/>
  <c r="F10" i="2"/>
  <c r="B7" i="2"/>
  <c r="H4" i="2"/>
  <c r="B4" i="2"/>
  <c r="D13" i="1"/>
  <c r="D14" i="1" s="1"/>
  <c r="D12" i="1"/>
  <c r="D16" i="1"/>
  <c r="D17" i="1" s="1"/>
  <c r="I7" i="2" l="1"/>
  <c r="F16" i="2"/>
  <c r="B10" i="2"/>
  <c r="I13" i="2"/>
  <c r="I10" i="2"/>
  <c r="I16" i="2"/>
  <c r="B13" i="2"/>
  <c r="F4" i="2"/>
  <c r="I4" i="2"/>
  <c r="F7" i="2"/>
  <c r="D7" i="1"/>
  <c r="D8" i="1" s="1"/>
  <c r="D34" i="1"/>
  <c r="D11" i="1"/>
  <c r="M5" i="1"/>
  <c r="D9" i="1"/>
  <c r="O4" i="1" l="1"/>
  <c r="N5" i="1"/>
  <c r="Q5" i="1"/>
  <c r="O5" i="1"/>
  <c r="Q4" i="1"/>
  <c r="D6" i="1"/>
  <c r="P5" i="1" l="1"/>
  <c r="R5" i="1"/>
  <c r="P4" i="1"/>
  <c r="R4" i="1"/>
  <c r="M6" i="1"/>
  <c r="D10" i="1"/>
  <c r="N4" i="1"/>
  <c r="M7" i="1" l="1"/>
  <c r="Q7" i="1" s="1"/>
  <c r="Q6" i="1"/>
  <c r="O6" i="1"/>
  <c r="N6" i="1"/>
  <c r="P6" i="1" l="1"/>
  <c r="R6" i="1"/>
  <c r="N7" i="1"/>
  <c r="O7" i="1"/>
  <c r="M8" i="1"/>
  <c r="O8" i="1" s="1"/>
  <c r="P8" i="1" l="1"/>
  <c r="R8" i="1"/>
  <c r="P7" i="1"/>
  <c r="R7" i="1"/>
  <c r="N8" i="1"/>
  <c r="Q8" i="1"/>
  <c r="M9" i="1"/>
  <c r="Q9" i="1" s="1"/>
  <c r="O9" i="1" l="1"/>
  <c r="N9" i="1"/>
  <c r="M10" i="1"/>
  <c r="Q10" i="1" s="1"/>
  <c r="P9" i="1" l="1"/>
  <c r="R9" i="1"/>
  <c r="N10" i="1"/>
  <c r="O10" i="1"/>
  <c r="M11" i="1"/>
  <c r="N11" i="1" s="1"/>
  <c r="P10" i="1" l="1"/>
  <c r="R10" i="1"/>
  <c r="O11" i="1"/>
  <c r="Q11" i="1"/>
  <c r="M12" i="1"/>
  <c r="N12" i="1" s="1"/>
  <c r="P11" i="1" l="1"/>
  <c r="R11" i="1"/>
  <c r="O12" i="1"/>
  <c r="Q12" i="1"/>
  <c r="M13" i="1"/>
  <c r="N13" i="1" s="1"/>
  <c r="P12" i="1" l="1"/>
  <c r="R12" i="1"/>
  <c r="O13" i="1"/>
  <c r="M14" i="1"/>
  <c r="Q14" i="1" s="1"/>
  <c r="Q13" i="1"/>
  <c r="P13" i="1" l="1"/>
  <c r="R13" i="1"/>
  <c r="O14" i="1"/>
  <c r="N14" i="1"/>
  <c r="M15" i="1"/>
  <c r="Q15" i="1" s="1"/>
  <c r="P14" i="1" l="1"/>
  <c r="R14" i="1"/>
  <c r="O15" i="1"/>
  <c r="N15" i="1"/>
  <c r="M16" i="1"/>
  <c r="P15" i="1" l="1"/>
  <c r="R15" i="1"/>
  <c r="N16" i="1"/>
  <c r="Q16" i="1"/>
  <c r="O16" i="1"/>
  <c r="M17" i="1"/>
  <c r="P16" i="1" l="1"/>
  <c r="R16" i="1"/>
  <c r="M18" i="1"/>
  <c r="N17" i="1"/>
  <c r="O17" i="1"/>
  <c r="Q17" i="1"/>
  <c r="P17" i="1" l="1"/>
  <c r="R17" i="1"/>
  <c r="Q18" i="1"/>
  <c r="O18" i="1"/>
  <c r="N18" i="1"/>
  <c r="M19" i="1"/>
  <c r="P18" i="1" l="1"/>
  <c r="R18" i="1"/>
  <c r="M20" i="1"/>
  <c r="O19" i="1"/>
  <c r="Q19" i="1"/>
  <c r="N19" i="1"/>
  <c r="P19" i="1" l="1"/>
  <c r="R19" i="1"/>
  <c r="M21" i="1"/>
  <c r="Q20" i="1"/>
  <c r="O20" i="1"/>
  <c r="N20" i="1"/>
  <c r="P20" i="1" l="1"/>
  <c r="R20" i="1"/>
  <c r="M22" i="1"/>
  <c r="N21" i="1"/>
  <c r="Q21" i="1"/>
  <c r="O21" i="1"/>
  <c r="P21" i="1" l="1"/>
  <c r="R21" i="1"/>
  <c r="M23" i="1"/>
  <c r="N22" i="1"/>
  <c r="O22" i="1"/>
  <c r="Q22" i="1"/>
  <c r="P22" i="1" l="1"/>
  <c r="R22" i="1"/>
  <c r="N23" i="1"/>
  <c r="O23" i="1"/>
  <c r="Q23" i="1"/>
  <c r="P23" i="1" l="1"/>
  <c r="R2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Tavecchia Marco</author>
  </authors>
  <commentList>
    <comment ref="M2" authorId="0" shapeId="0" xr:uid="{EA452FDD-6E47-4726-AF75-B91DB4E0AA72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Se M&gt;200X la cella si colora di arancione perché ho raggiunto il limite dell'interferenza atmosferica oltre il quale non è consigliato andare con l'ingrandimento
Se M&gt;D</t>
        </r>
        <r>
          <rPr>
            <vertAlign val="sub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>x2 la cella si colora di rosa perché ho superato l'ingrandimento massimo consentito del telescopio</t>
        </r>
      </text>
    </comment>
    <comment ref="N2" authorId="0" shapeId="0" xr:uid="{0FFC4172-D449-4BDE-8526-CFA6EBE5AA95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Se il valore della cella supera FOV</t>
        </r>
        <r>
          <rPr>
            <vertAlign val="subscript"/>
            <sz val="9"/>
            <color indexed="81"/>
            <rFont val="Tahoma"/>
            <family val="2"/>
          </rPr>
          <t>scope-max</t>
        </r>
        <r>
          <rPr>
            <sz val="9"/>
            <color indexed="81"/>
            <rFont val="Tahoma"/>
            <family val="2"/>
          </rPr>
          <t xml:space="preserve"> la cella si colora di rosa: il bordo esterno dell'oculare perde di luminosità ed avviene la cosiddetta VIGNETTATURA, sto usando un campo apparente dell'oculare troppo grande per il mio telescopio</t>
        </r>
      </text>
    </comment>
    <comment ref="O2" authorId="0" shapeId="0" xr:uid="{2EF16B43-39EF-44EA-B502-AF720E7BE0A6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La cella si colora di rosso se si supera il valore della pupilla del proprio occhio o se si scende sotto gli 0,5mm</t>
        </r>
      </text>
    </comment>
    <comment ref="Q2" authorId="0" shapeId="0" xr:uid="{50103D07-DA7A-4DFF-9BF7-CBD64186B4F1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Se l'oggetto che osservo ha dimensioni inferiori a questo valore riesco a vederlo completamente altrimenti ne vedo solo una quota parte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Tavecchia Marco</author>
  </authors>
  <commentList>
    <comment ref="E2" authorId="0" shapeId="0" xr:uid="{4C6FACC1-5351-40E1-8357-9E6AFCA97802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Se M&gt;200X la cella si colora di arancione perché ho raggiunto il limite dell'interferenza atmosferica oltre il quale non è consigliato andare con l'ingrandimento
Se M&gt;D</t>
        </r>
        <r>
          <rPr>
            <vertAlign val="subscript"/>
            <sz val="9"/>
            <color indexed="81"/>
            <rFont val="Tahoma"/>
            <family val="2"/>
          </rPr>
          <t>o</t>
        </r>
        <r>
          <rPr>
            <sz val="9"/>
            <color indexed="81"/>
            <rFont val="Tahoma"/>
            <family val="2"/>
          </rPr>
          <t>x2 la cella si colora di rosa perché ho superato l'ingrandimento massimo consentito del telescopio</t>
        </r>
      </text>
    </comment>
    <comment ref="F2" authorId="0" shapeId="0" xr:uid="{01C4EF41-FFA3-4F6D-A3CE-6B5743BD05F5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Se il valore della cella supera FOV</t>
        </r>
        <r>
          <rPr>
            <vertAlign val="subscript"/>
            <sz val="9"/>
            <color indexed="81"/>
            <rFont val="Tahoma"/>
            <family val="2"/>
          </rPr>
          <t>scope-max</t>
        </r>
        <r>
          <rPr>
            <sz val="9"/>
            <color indexed="81"/>
            <rFont val="Tahoma"/>
            <family val="2"/>
          </rPr>
          <t xml:space="preserve"> la cella si colora di rosa: il bordo esterno dell'oculare perde di luminosità ed avviene la cosiddetta VIGNETTATURA, sto usando un campo apparente dell'oculare troppo grande per il mio telescopio</t>
        </r>
      </text>
    </comment>
    <comment ref="G2" authorId="0" shapeId="0" xr:uid="{865F52EE-AC13-46C2-8674-4EF7930864C6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La cella si colora di rosso se si supera il valore della pupilla del proprio occhio o se si scende sotto gli 0,5mm</t>
        </r>
      </text>
    </comment>
    <comment ref="I2" authorId="0" shapeId="0" xr:uid="{CA37273E-CD20-4E1A-8E9B-A04F13F42C95}">
      <text>
        <r>
          <rPr>
            <b/>
            <sz val="9"/>
            <color indexed="81"/>
            <rFont val="Tahoma"/>
            <family val="2"/>
          </rPr>
          <t>Tavecchia Marco:</t>
        </r>
        <r>
          <rPr>
            <sz val="9"/>
            <color indexed="81"/>
            <rFont val="Tahoma"/>
            <family val="2"/>
          </rPr>
          <t xml:space="preserve">
Se l'oggetto che osservo ha dimensioni inferiori a questo valore riesco a vederlo completamente altrimenti ne vedo solo una quota parte</t>
        </r>
      </text>
    </comment>
  </commentList>
</comments>
</file>

<file path=xl/sharedStrings.xml><?xml version="1.0" encoding="utf-8"?>
<sst xmlns="http://schemas.openxmlformats.org/spreadsheetml/2006/main" count="125" uniqueCount="106">
  <si>
    <t>TELESCOPE TYPE</t>
  </si>
  <si>
    <t>Celestron Starsense Explorer DX 130 AZ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</si>
  <si>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[mm]</t>
    </r>
  </si>
  <si>
    <r>
      <t>P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[arc-seconds]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</si>
  <si>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o</t>
    </r>
    <r>
      <rPr>
        <b/>
        <sz val="11"/>
        <color theme="1"/>
        <rFont val="Calibri"/>
        <family val="2"/>
        <scheme val="minor"/>
      </rPr>
      <t xml:space="preserve"> [mm]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</si>
  <si>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[mm]</t>
    </r>
  </si>
  <si>
    <t>M [X]</t>
  </si>
  <si>
    <r>
      <t>FOV</t>
    </r>
    <r>
      <rPr>
        <b/>
        <vertAlign val="sub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[°]</t>
    </r>
  </si>
  <si>
    <r>
      <t>FOV</t>
    </r>
    <r>
      <rPr>
        <b/>
        <vertAlign val="subscript"/>
        <sz val="11"/>
        <color theme="1"/>
        <rFont val="Calibri"/>
        <family val="2"/>
        <scheme val="minor"/>
      </rPr>
      <t>scope</t>
    </r>
    <r>
      <rPr>
        <b/>
        <sz val="11"/>
        <color theme="1"/>
        <rFont val="Calibri"/>
        <family val="2"/>
        <scheme val="minor"/>
      </rPr>
      <t xml:space="preserve"> [°]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</si>
  <si>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[X]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</si>
  <si>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r</t>
    </r>
    <r>
      <rPr>
        <b/>
        <sz val="11"/>
        <color theme="1"/>
        <rFont val="Calibri"/>
        <family val="2"/>
        <scheme val="minor"/>
      </rPr>
      <t xml:space="preserve"> [-]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</si>
  <si>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e-min</t>
    </r>
    <r>
      <rPr>
        <b/>
        <sz val="11"/>
        <color theme="1"/>
        <rFont val="Calibri"/>
        <family val="2"/>
        <scheme val="minor"/>
      </rPr>
      <t xml:space="preserve"> [-]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</si>
  <si>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eye</t>
    </r>
    <r>
      <rPr>
        <b/>
        <sz val="11"/>
        <color theme="1"/>
        <rFont val="Calibri"/>
        <family val="2"/>
        <scheme val="minor"/>
      </rPr>
      <t xml:space="preserve"> [mm]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</si>
  <si>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L</t>
    </r>
    <r>
      <rPr>
        <b/>
        <sz val="11"/>
        <color theme="1"/>
        <rFont val="Calibri"/>
        <family val="2"/>
        <scheme val="minor"/>
      </rPr>
      <t xml:space="preserve"> [-]</t>
    </r>
  </si>
  <si>
    <r>
      <t>L</t>
    </r>
    <r>
      <rPr>
        <b/>
        <vertAlign val="subscript"/>
        <sz val="11"/>
        <color theme="1"/>
        <rFont val="Calibri"/>
        <family val="2"/>
        <scheme val="minor"/>
      </rPr>
      <t>mag</t>
    </r>
    <r>
      <rPr>
        <b/>
        <sz val="11"/>
        <color theme="1"/>
        <rFont val="Calibri"/>
        <family val="2"/>
        <scheme val="minor"/>
      </rPr>
      <t xml:space="preserve"> [-]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</si>
  <si>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ep</t>
    </r>
    <r>
      <rPr>
        <b/>
        <sz val="11"/>
        <color theme="1"/>
        <rFont val="Calibri"/>
        <family val="2"/>
        <scheme val="minor"/>
      </rPr>
      <t xml:space="preserve"> [mm]</t>
    </r>
  </si>
  <si>
    <r>
      <t>M</t>
    </r>
    <r>
      <rPr>
        <b/>
        <vertAlign val="subscript"/>
        <sz val="11"/>
        <color theme="1"/>
        <rFont val="Calibri"/>
        <family val="2"/>
        <scheme val="minor"/>
      </rPr>
      <t>min</t>
    </r>
    <r>
      <rPr>
        <b/>
        <sz val="11"/>
        <color theme="1"/>
        <rFont val="Calibri"/>
        <family val="2"/>
        <scheme val="minor"/>
      </rPr>
      <t xml:space="preserve"> [X]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</si>
  <si>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e-max</t>
    </r>
    <r>
      <rPr>
        <b/>
        <sz val="11"/>
        <color theme="1"/>
        <rFont val="Calibri"/>
        <family val="2"/>
        <scheme val="minor"/>
      </rPr>
      <t xml:space="preserve"> [mm]</t>
    </r>
  </si>
  <si>
    <t>SB(%) [%]</t>
  </si>
  <si>
    <t>Resolution [arc-seconds]</t>
  </si>
  <si>
    <t>Barlow [X]</t>
  </si>
  <si>
    <r>
      <t>D</t>
    </r>
    <r>
      <rPr>
        <b/>
        <vertAlign val="subscript"/>
        <sz val="11"/>
        <color theme="1"/>
        <rFont val="Calibri"/>
        <family val="2"/>
        <scheme val="minor"/>
      </rPr>
      <t>ep-max</t>
    </r>
    <r>
      <rPr>
        <b/>
        <sz val="11"/>
        <color theme="1"/>
        <rFont val="Calibri"/>
        <family val="2"/>
        <scheme val="minor"/>
      </rPr>
      <t xml:space="preserve"> [mm]</t>
    </r>
  </si>
  <si>
    <r>
      <t>D</t>
    </r>
    <r>
      <rPr>
        <b/>
        <vertAlign val="subscript"/>
        <sz val="11"/>
        <color theme="1"/>
        <rFont val="Calibri"/>
        <family val="2"/>
        <scheme val="minor"/>
      </rPr>
      <t>ep-min</t>
    </r>
    <r>
      <rPr>
        <b/>
        <sz val="11"/>
        <color theme="1"/>
        <rFont val="Calibri"/>
        <family val="2"/>
        <scheme val="minor"/>
      </rPr>
      <t xml:space="preserve"> [mm]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</si>
  <si>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mag</t>
    </r>
    <r>
      <rPr>
        <b/>
        <sz val="11"/>
        <color theme="1"/>
        <rFont val="Calibri"/>
        <family val="2"/>
        <scheme val="minor"/>
      </rPr>
      <t xml:space="preserve"> [-]</t>
    </r>
  </si>
  <si>
    <t>Lunghezza Focale</t>
  </si>
  <si>
    <t>Rapporto Focale</t>
  </si>
  <si>
    <t>Potere Risolutivo (Dawes)</t>
  </si>
  <si>
    <t>Ingrandimento Massimo</t>
  </si>
  <si>
    <t>Ingrandimento Minimo</t>
  </si>
  <si>
    <t>Lunghezza Focale Oculare Massima</t>
  </si>
  <si>
    <t>Lunghezza Focale Oculare Minima</t>
  </si>
  <si>
    <t>Magnitudine Limite</t>
  </si>
  <si>
    <t>Diametro Apertura</t>
  </si>
  <si>
    <t>Capacità Ricevere Luce (aumento luminosità)</t>
  </si>
  <si>
    <t>Capacità Ricevere Luce (aumento luminosità in Magnitudine)</t>
  </si>
  <si>
    <t>Diametro Pupilla Occhio</t>
  </si>
  <si>
    <t>Diametro Pupilla Uscita Massima</t>
  </si>
  <si>
    <t>Diametro Pupilla Uscita Minima</t>
  </si>
  <si>
    <t>Diametro Oculare</t>
  </si>
  <si>
    <t>Campo Apparente Oculare</t>
  </si>
  <si>
    <t>Lente di Barlow</t>
  </si>
  <si>
    <t>Ingrandimento Oculare+Barlow</t>
  </si>
  <si>
    <t>Campo Apparente Telescopio</t>
  </si>
  <si>
    <t>Luminosità Superficiale</t>
  </si>
  <si>
    <t>Potere Risolutivo Oculare+Barlow</t>
  </si>
  <si>
    <t>Luce libera all'interno del paraluce del primario</t>
  </si>
  <si>
    <t>Fattore adimensionale di moltiplicazione</t>
  </si>
  <si>
    <t>K [-]</t>
  </si>
  <si>
    <t>l [mm]</t>
  </si>
  <si>
    <t>Campo teorico massimo non vignettato del telescopio</t>
  </si>
  <si>
    <r>
      <t>FOV</t>
    </r>
    <r>
      <rPr>
        <b/>
        <vertAlign val="subscript"/>
        <sz val="11"/>
        <color theme="1"/>
        <rFont val="Calibri"/>
        <family val="2"/>
        <scheme val="minor"/>
      </rPr>
      <t>scope-max</t>
    </r>
    <r>
      <rPr>
        <b/>
        <sz val="11"/>
        <color theme="1"/>
        <rFont val="Calibri"/>
        <family val="2"/>
        <scheme val="minor"/>
      </rPr>
      <t xml:space="preserve"> [°]</t>
    </r>
  </si>
  <si>
    <t>Estrazione Pupillare</t>
  </si>
  <si>
    <t>E.P. [mm]</t>
  </si>
  <si>
    <r>
      <rPr>
        <b/>
        <sz val="11"/>
        <color theme="1"/>
        <rFont val="Calibri"/>
        <family val="2"/>
        <scheme val="minor"/>
      </rPr>
      <t>Minimum Magnification</t>
    </r>
    <r>
      <rPr>
        <sz val="11"/>
        <color theme="1"/>
        <rFont val="Calibri"/>
        <family val="2"/>
        <scheme val="minor"/>
      </rPr>
      <t xml:space="preserve"> - Highest Brightness the Scope Can Deliver</t>
    </r>
  </si>
  <si>
    <r>
      <rPr>
        <b/>
        <sz val="11"/>
        <color theme="1"/>
        <rFont val="Calibri"/>
        <family val="2"/>
        <scheme val="minor"/>
      </rPr>
      <t>Wide-Field Magnification</t>
    </r>
    <r>
      <rPr>
        <sz val="11"/>
        <color theme="1"/>
        <rFont val="Calibri"/>
        <family val="2"/>
        <scheme val="minor"/>
      </rPr>
      <t xml:space="preserve"> - Balance of Performance for Deep Sky Observing</t>
    </r>
  </si>
  <si>
    <r>
      <rPr>
        <b/>
        <sz val="11"/>
        <color rgb="FF000000"/>
        <rFont val="Calibri"/>
        <family val="2"/>
        <scheme val="minor"/>
      </rPr>
      <t>Optimum Magnification</t>
    </r>
    <r>
      <rPr>
        <sz val="11"/>
        <color rgb="FF000000"/>
        <rFont val="Calibri"/>
        <family val="2"/>
        <scheme val="minor"/>
      </rPr>
      <t xml:space="preserve"> - Best Match of Scope &amp; Eye</t>
    </r>
  </si>
  <si>
    <r>
      <rPr>
        <b/>
        <sz val="11"/>
        <color rgb="FF000000"/>
        <rFont val="Calibri"/>
        <family val="2"/>
        <scheme val="minor"/>
      </rPr>
      <t>Maximum Magnification</t>
    </r>
    <r>
      <rPr>
        <sz val="11"/>
        <color rgb="FF000000"/>
        <rFont val="Calibri"/>
        <family val="2"/>
        <scheme val="minor"/>
      </rPr>
      <t xml:space="preserve"> - Highest Detail the Scope Can Deliver</t>
    </r>
  </si>
  <si>
    <r>
      <rPr>
        <b/>
        <sz val="11"/>
        <color rgb="FF000000"/>
        <rFont val="Calibri"/>
        <family val="2"/>
        <scheme val="minor"/>
      </rPr>
      <t>Extra-High Magnification</t>
    </r>
    <r>
      <rPr>
        <sz val="11"/>
        <color rgb="FF000000"/>
        <rFont val="Calibri"/>
        <family val="2"/>
        <scheme val="minor"/>
      </rPr>
      <t xml:space="preserve"> - Highest Usable Power</t>
    </r>
  </si>
  <si>
    <t>Età Osservatore</t>
  </si>
  <si>
    <t>Age [years]</t>
  </si>
  <si>
    <t>[mm]</t>
  </si>
  <si>
    <r>
      <t xml:space="preserve">≤ </t>
    </r>
    <r>
      <rPr>
        <sz val="8.8000000000000007"/>
        <color theme="1"/>
        <rFont val="Calibri"/>
        <family val="2"/>
      </rPr>
      <t>20</t>
    </r>
  </si>
  <si>
    <t>≤ 30</t>
  </si>
  <si>
    <t>≤ 35</t>
  </si>
  <si>
    <t>≤ 45</t>
  </si>
  <si>
    <t>≤ 60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</si>
  <si>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80</t>
    </r>
  </si>
  <si>
    <t>Pupilla di Uscita</t>
  </si>
  <si>
    <t>Corpi celesti da osservare in funzione della Pupilla di Uscita</t>
  </si>
  <si>
    <t>Oggetti Estesi del cielo profondo (Nubi Stellari Via Lattea - Ammassi Stellari Aperti - Grandi Nebulose)</t>
  </si>
  <si>
    <t>5,0-7,0</t>
  </si>
  <si>
    <t>3,0-5,0</t>
  </si>
  <si>
    <t>2,0-3,0</t>
  </si>
  <si>
    <t>1,0-2,0</t>
  </si>
  <si>
    <t>0,5-1,0</t>
  </si>
  <si>
    <t>Stelle Doppie (divisione)</t>
  </si>
  <si>
    <t>Grandi Ammassi Stellari -  Disco Lunare Completo</t>
  </si>
  <si>
    <t>Piccole Galassie - Nebulose Planetarie - Ammassi Globulari - Pianeti e Dettagli Lunari (scarsa visibilità)</t>
  </si>
  <si>
    <t>Paneti - Dettagli Lunari (ottima visibilità) - Stelle Doppie (divisione)</t>
  </si>
  <si>
    <t>Nome Oculare</t>
  </si>
  <si>
    <t>Oculare 7</t>
  </si>
  <si>
    <t>Oculare 8</t>
  </si>
  <si>
    <t>Oculare 9</t>
  </si>
  <si>
    <t>Oculare 10</t>
  </si>
  <si>
    <t>Oculare 11</t>
  </si>
  <si>
    <t>Oculare 12</t>
  </si>
  <si>
    <t>Oculare 13</t>
  </si>
  <si>
    <t>Oculare 14</t>
  </si>
  <si>
    <t>Oculare 15</t>
  </si>
  <si>
    <t>Oculare 16</t>
  </si>
  <si>
    <t>Oculare 17</t>
  </si>
  <si>
    <t>Oculare 18</t>
  </si>
  <si>
    <t>Oculare 19</t>
  </si>
  <si>
    <t>Oculare 20</t>
  </si>
  <si>
    <t>RANGE Pupilla di Uscita</t>
  </si>
  <si>
    <r>
      <rPr>
        <b/>
        <sz val="11"/>
        <color theme="1"/>
        <rFont val="Calibri"/>
        <family val="2"/>
        <scheme val="minor"/>
      </rPr>
      <t>Ingrandimento Minimo</t>
    </r>
    <r>
      <rPr>
        <sz val="11"/>
        <color theme="1"/>
        <rFont val="Calibri"/>
        <family val="2"/>
        <scheme val="minor"/>
      </rPr>
      <t>: massima luminosità che il telescopio può offrire</t>
    </r>
  </si>
  <si>
    <r>
      <rPr>
        <b/>
        <sz val="11"/>
        <color theme="1"/>
        <rFont val="Calibri"/>
        <family val="2"/>
        <scheme val="minor"/>
      </rPr>
      <t>Ingrandimento ad ampio campo</t>
    </r>
    <r>
      <rPr>
        <sz val="11"/>
        <color theme="1"/>
        <rFont val="Calibri"/>
        <family val="2"/>
        <scheme val="minor"/>
      </rPr>
      <t>: bilanciamento delle prestazioni per l'osservazione del cielo profondo</t>
    </r>
  </si>
  <si>
    <r>
      <rPr>
        <b/>
        <sz val="11"/>
        <color theme="1"/>
        <rFont val="Calibri"/>
        <family val="2"/>
        <scheme val="minor"/>
      </rPr>
      <t>Ingrandimento Ottimale</t>
    </r>
    <r>
      <rPr>
        <sz val="11"/>
        <color theme="1"/>
        <rFont val="Calibri"/>
        <family val="2"/>
        <scheme val="minor"/>
      </rPr>
      <t>: migliore corrispondenza tra portata e occhio</t>
    </r>
  </si>
  <si>
    <r>
      <rPr>
        <b/>
        <sz val="11"/>
        <color theme="1"/>
        <rFont val="Calibri"/>
        <family val="2"/>
        <scheme val="minor"/>
      </rPr>
      <t>Ingrandimento Massimo</t>
    </r>
    <r>
      <rPr>
        <sz val="11"/>
        <color theme="1"/>
        <rFont val="Calibri"/>
        <family val="2"/>
        <scheme val="minor"/>
      </rPr>
      <t>: dettagli massimi che il telescopio può fornire</t>
    </r>
  </si>
  <si>
    <r>
      <rPr>
        <b/>
        <sz val="11"/>
        <color theme="1"/>
        <rFont val="Calibri"/>
        <family val="2"/>
        <scheme val="minor"/>
      </rPr>
      <t>Ingrandimento Extra</t>
    </r>
    <r>
      <rPr>
        <sz val="11"/>
        <color theme="1"/>
        <rFont val="Calibri"/>
        <family val="2"/>
        <scheme val="minor"/>
      </rPr>
      <t>: massima potenza utilizzabile</t>
    </r>
  </si>
  <si>
    <t>Celestron 10mm</t>
  </si>
  <si>
    <t>Celestron 25mm</t>
  </si>
  <si>
    <t>Celestron 4mm</t>
  </si>
  <si>
    <t>,</t>
  </si>
  <si>
    <r>
      <t>FOV</t>
    </r>
    <r>
      <rPr>
        <b/>
        <vertAlign val="subscript"/>
        <sz val="11"/>
        <color theme="1"/>
        <rFont val="Calibri"/>
        <family val="2"/>
        <scheme val="minor"/>
      </rPr>
      <t>e-max</t>
    </r>
    <r>
      <rPr>
        <b/>
        <sz val="11"/>
        <color theme="1"/>
        <rFont val="Calibri"/>
        <family val="2"/>
        <scheme val="minor"/>
      </rPr>
      <t xml:space="preserve"> [°]</t>
    </r>
  </si>
  <si>
    <t>Campo Apparente Massimo Oculare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</si>
</sst>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8.8000000000000007"/>
      <color theme="1"/>
      <name val="Calibri"/>
      <family val="2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bscript"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/>
    </xf>
    <xf numFmtId="165" fontId="3" fillId="2" borderId="14" xfId="0" applyNumberFormat="1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65" fontId="4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0" fillId="2" borderId="13" xfId="0" applyNumberFormat="1" applyFill="1" applyBorder="1" applyAlignment="1">
      <alignment horizontal="center" vertical="center"/>
    </xf>
    <xf numFmtId="1" fontId="0" fillId="2" borderId="15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2" fontId="0" fillId="0" borderId="15" xfId="0" applyNumberForma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2" fontId="0" fillId="0" borderId="0" xfId="0" applyNumberFormat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165" fontId="3" fillId="2" borderId="12" xfId="0" applyNumberFormat="1" applyFont="1" applyFill="1" applyBorder="1" applyAlignment="1">
      <alignment horizontal="center" vertical="center"/>
    </xf>
    <xf numFmtId="165" fontId="3" fillId="2" borderId="16" xfId="0" applyNumberFormat="1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3" fillId="2" borderId="17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0" fillId="2" borderId="21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2" fontId="4" fillId="0" borderId="12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0" borderId="14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4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</cellXfs>
  <cellStyles count="1">
    <cellStyle name="Normale" xfId="0" builtinId="0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766D0-BD70-448A-91C8-C7848A933CDA}">
  <dimension ref="B1:R49"/>
  <sheetViews>
    <sheetView tabSelected="1" zoomScale="80" zoomScaleNormal="80" workbookViewId="0"/>
  </sheetViews>
  <sheetFormatPr defaultRowHeight="14.4" x14ac:dyDescent="0.3"/>
  <cols>
    <col min="1" max="1" width="8.88671875" style="1"/>
    <col min="2" max="2" width="90.77734375" style="1" bestFit="1" customWidth="1"/>
    <col min="3" max="5" width="15.77734375" style="1" customWidth="1"/>
    <col min="6" max="6" width="10.88671875" style="1" bestFit="1" customWidth="1"/>
    <col min="7" max="7" width="8.88671875" style="1"/>
    <col min="8" max="9" width="15.77734375" style="65" customWidth="1"/>
    <col min="10" max="16" width="15.77734375" style="1" customWidth="1"/>
    <col min="17" max="17" width="22.6640625" style="1" bestFit="1" customWidth="1"/>
    <col min="18" max="18" width="91" style="1" bestFit="1" customWidth="1"/>
    <col min="19" max="16384" width="8.88671875" style="1"/>
  </cols>
  <sheetData>
    <row r="1" spans="2:18" ht="15" thickBot="1" x14ac:dyDescent="0.35"/>
    <row r="2" spans="2:18" s="18" customFormat="1" ht="43.8" thickBot="1" x14ac:dyDescent="0.35">
      <c r="B2" s="97" t="s">
        <v>0</v>
      </c>
      <c r="C2" s="78"/>
      <c r="D2" s="98"/>
      <c r="H2" s="92" t="s">
        <v>79</v>
      </c>
      <c r="I2" s="19" t="s">
        <v>38</v>
      </c>
      <c r="J2" s="20" t="s">
        <v>39</v>
      </c>
      <c r="K2" s="38" t="s">
        <v>51</v>
      </c>
      <c r="L2" s="20" t="s">
        <v>40</v>
      </c>
      <c r="M2" s="20" t="s">
        <v>41</v>
      </c>
      <c r="N2" s="20" t="s">
        <v>42</v>
      </c>
      <c r="O2" s="20" t="s">
        <v>67</v>
      </c>
      <c r="P2" s="20" t="s">
        <v>43</v>
      </c>
      <c r="Q2" s="21" t="s">
        <v>44</v>
      </c>
      <c r="R2" s="90" t="s">
        <v>68</v>
      </c>
    </row>
    <row r="3" spans="2:18" ht="16.2" thickBot="1" x14ac:dyDescent="0.35">
      <c r="B3" s="99" t="s">
        <v>1</v>
      </c>
      <c r="C3" s="100"/>
      <c r="D3" s="101"/>
      <c r="E3" s="30"/>
      <c r="F3" s="30"/>
      <c r="G3" s="30"/>
      <c r="H3" s="93"/>
      <c r="I3" s="39" t="s">
        <v>5</v>
      </c>
      <c r="J3" s="40" t="s">
        <v>7</v>
      </c>
      <c r="K3" s="41" t="s">
        <v>52</v>
      </c>
      <c r="L3" s="40" t="s">
        <v>20</v>
      </c>
      <c r="M3" s="40" t="s">
        <v>6</v>
      </c>
      <c r="N3" s="40" t="s">
        <v>8</v>
      </c>
      <c r="O3" s="40" t="s">
        <v>15</v>
      </c>
      <c r="P3" s="40" t="s">
        <v>18</v>
      </c>
      <c r="Q3" s="42" t="s">
        <v>19</v>
      </c>
      <c r="R3" s="91"/>
    </row>
    <row r="4" spans="2:18" ht="15.6" x14ac:dyDescent="0.3">
      <c r="B4" s="22" t="s">
        <v>32</v>
      </c>
      <c r="C4" s="23" t="s">
        <v>2</v>
      </c>
      <c r="D4" s="31">
        <v>130</v>
      </c>
      <c r="E4" s="2"/>
      <c r="H4" s="12" t="s">
        <v>101</v>
      </c>
      <c r="I4" s="61">
        <v>25</v>
      </c>
      <c r="J4" s="43">
        <v>50</v>
      </c>
      <c r="K4" s="43">
        <v>6</v>
      </c>
      <c r="L4" s="43">
        <v>1</v>
      </c>
      <c r="M4" s="63">
        <f>($D$5/I4)*L4</f>
        <v>26</v>
      </c>
      <c r="N4" s="64">
        <f>J4/M4</f>
        <v>1.9230769230769231</v>
      </c>
      <c r="O4" s="64">
        <f>$D$4/M4</f>
        <v>5</v>
      </c>
      <c r="P4" s="64">
        <f t="shared" ref="P4:P23" si="0">100*(O4/$D$21)^2</f>
        <v>51.020408163265309</v>
      </c>
      <c r="Q4" s="64">
        <f>120/M4</f>
        <v>4.615384615384615</v>
      </c>
      <c r="R4" s="75" t="str">
        <f>IF(O4&gt;5,$B$39,IF(O4&gt;3,$B$40,IF(O4&gt;=2,$B$41,IF(O4&gt;=1,$B$42,IF(O4&gt;=0.5,$B$43,"INGRANDIMENTO ECCESSIVO")))))</f>
        <v>Grandi Ammassi Stellari -  Disco Lunare Completo</v>
      </c>
    </row>
    <row r="5" spans="2:18" ht="15.6" x14ac:dyDescent="0.3">
      <c r="B5" s="25" t="s">
        <v>24</v>
      </c>
      <c r="C5" s="7" t="s">
        <v>4</v>
      </c>
      <c r="D5" s="32">
        <v>650</v>
      </c>
      <c r="H5" s="13" t="s">
        <v>100</v>
      </c>
      <c r="I5" s="60">
        <v>10</v>
      </c>
      <c r="J5" s="8">
        <v>50</v>
      </c>
      <c r="K5" s="8">
        <v>6</v>
      </c>
      <c r="L5" s="8">
        <v>1</v>
      </c>
      <c r="M5" s="9">
        <f t="shared" ref="M5:M23" si="1">($D$5/I5)*L5</f>
        <v>65</v>
      </c>
      <c r="N5" s="11">
        <f t="shared" ref="N5:N15" si="2">J5/M5</f>
        <v>0.76923076923076927</v>
      </c>
      <c r="O5" s="10">
        <f t="shared" ref="O5:O15" si="3">$D$4/M5</f>
        <v>2</v>
      </c>
      <c r="P5" s="11">
        <f t="shared" si="0"/>
        <v>8.1632653061224492</v>
      </c>
      <c r="Q5" s="11">
        <f t="shared" ref="Q5:Q15" si="4">120/M5</f>
        <v>1.8461538461538463</v>
      </c>
      <c r="R5" s="76" t="str">
        <f t="shared" ref="R5:R23" si="5">IF(O5&gt;5,$B$39,IF(O5&gt;3,$B$40,IF(O5&gt;=2,$B$41,IF(O5&gt;=1,$B$42,IF(O5&gt;=0.5,$B$43,"INGRANDIMENTO ECCESSIVO")))))</f>
        <v>Piccole Galassie - Nebulose Planetarie - Ammassi Globulari - Pianeti e Dettagli Lunari (scarsa visibilità)</v>
      </c>
    </row>
    <row r="6" spans="2:18" ht="15.6" x14ac:dyDescent="0.3">
      <c r="B6" s="25" t="s">
        <v>25</v>
      </c>
      <c r="C6" s="7" t="s">
        <v>10</v>
      </c>
      <c r="D6" s="33">
        <f>D5/D4</f>
        <v>5</v>
      </c>
      <c r="H6" s="13" t="s">
        <v>102</v>
      </c>
      <c r="I6" s="60">
        <v>4</v>
      </c>
      <c r="J6" s="8">
        <v>62</v>
      </c>
      <c r="K6" s="8">
        <v>6</v>
      </c>
      <c r="L6" s="8">
        <v>1</v>
      </c>
      <c r="M6" s="9">
        <f t="shared" si="1"/>
        <v>162.5</v>
      </c>
      <c r="N6" s="11">
        <f t="shared" si="2"/>
        <v>0.38153846153846155</v>
      </c>
      <c r="O6" s="10">
        <f t="shared" si="3"/>
        <v>0.8</v>
      </c>
      <c r="P6" s="11">
        <f t="shared" si="0"/>
        <v>1.306122448979592</v>
      </c>
      <c r="Q6" s="11">
        <f t="shared" si="4"/>
        <v>0.7384615384615385</v>
      </c>
      <c r="R6" s="76" t="str">
        <f t="shared" si="5"/>
        <v>Stelle Doppie (divisione)</v>
      </c>
    </row>
    <row r="7" spans="2:18" ht="15.6" x14ac:dyDescent="0.3">
      <c r="B7" s="25" t="s">
        <v>26</v>
      </c>
      <c r="C7" s="7" t="s">
        <v>3</v>
      </c>
      <c r="D7" s="26">
        <f>115.8/D4</f>
        <v>0.89076923076923076</v>
      </c>
      <c r="E7" s="4"/>
      <c r="H7" s="13" t="s">
        <v>101</v>
      </c>
      <c r="I7" s="60">
        <v>25</v>
      </c>
      <c r="J7" s="8">
        <v>50</v>
      </c>
      <c r="K7" s="8">
        <v>6</v>
      </c>
      <c r="L7" s="8">
        <v>2</v>
      </c>
      <c r="M7" s="9">
        <f t="shared" si="1"/>
        <v>52</v>
      </c>
      <c r="N7" s="11">
        <f t="shared" si="2"/>
        <v>0.96153846153846156</v>
      </c>
      <c r="O7" s="10">
        <f t="shared" si="3"/>
        <v>2.5</v>
      </c>
      <c r="P7" s="11">
        <f t="shared" si="0"/>
        <v>12.755102040816327</v>
      </c>
      <c r="Q7" s="11">
        <f t="shared" si="4"/>
        <v>2.3076923076923075</v>
      </c>
      <c r="R7" s="76" t="str">
        <f t="shared" si="5"/>
        <v>Piccole Galassie - Nebulose Planetarie - Ammassi Globulari - Pianeti e Dettagli Lunari (scarsa visibilità)</v>
      </c>
    </row>
    <row r="8" spans="2:18" ht="15.6" x14ac:dyDescent="0.3">
      <c r="B8" s="25" t="s">
        <v>27</v>
      </c>
      <c r="C8" s="7" t="s">
        <v>9</v>
      </c>
      <c r="D8" s="34">
        <f>120/D7</f>
        <v>134.71502590673575</v>
      </c>
      <c r="E8" s="5"/>
      <c r="H8" s="13" t="s">
        <v>100</v>
      </c>
      <c r="I8" s="60">
        <v>10</v>
      </c>
      <c r="J8" s="8">
        <v>50</v>
      </c>
      <c r="K8" s="8">
        <v>6</v>
      </c>
      <c r="L8" s="8">
        <v>2</v>
      </c>
      <c r="M8" s="9">
        <f t="shared" si="1"/>
        <v>130</v>
      </c>
      <c r="N8" s="11">
        <f t="shared" si="2"/>
        <v>0.38461538461538464</v>
      </c>
      <c r="O8" s="10">
        <f t="shared" si="3"/>
        <v>1</v>
      </c>
      <c r="P8" s="11">
        <f t="shared" si="0"/>
        <v>2.0408163265306123</v>
      </c>
      <c r="Q8" s="11">
        <f t="shared" si="4"/>
        <v>0.92307692307692313</v>
      </c>
      <c r="R8" s="76" t="str">
        <f t="shared" si="5"/>
        <v>Paneti - Dettagli Lunari (ottima visibilità) - Stelle Doppie (divisione)</v>
      </c>
    </row>
    <row r="9" spans="2:18" ht="15.6" x14ac:dyDescent="0.3">
      <c r="B9" s="25" t="s">
        <v>28</v>
      </c>
      <c r="C9" s="7" t="s">
        <v>16</v>
      </c>
      <c r="D9" s="34">
        <f>D4/D21</f>
        <v>18.571428571428573</v>
      </c>
      <c r="E9" s="5"/>
      <c r="H9" s="13" t="s">
        <v>102</v>
      </c>
      <c r="I9" s="60">
        <v>4</v>
      </c>
      <c r="J9" s="8">
        <v>62</v>
      </c>
      <c r="K9" s="8">
        <v>6</v>
      </c>
      <c r="L9" s="8">
        <v>2</v>
      </c>
      <c r="M9" s="9">
        <f t="shared" si="1"/>
        <v>325</v>
      </c>
      <c r="N9" s="11">
        <f t="shared" si="2"/>
        <v>0.19076923076923077</v>
      </c>
      <c r="O9" s="10">
        <f t="shared" si="3"/>
        <v>0.4</v>
      </c>
      <c r="P9" s="11">
        <f t="shared" si="0"/>
        <v>0.32653061224489799</v>
      </c>
      <c r="Q9" s="11">
        <f t="shared" si="4"/>
        <v>0.36923076923076925</v>
      </c>
      <c r="R9" s="76" t="str">
        <f t="shared" si="5"/>
        <v>INGRANDIMENTO ECCESSIVO</v>
      </c>
    </row>
    <row r="10" spans="2:18" ht="15.6" x14ac:dyDescent="0.3">
      <c r="B10" s="25" t="s">
        <v>29</v>
      </c>
      <c r="C10" s="7" t="s">
        <v>17</v>
      </c>
      <c r="D10" s="33">
        <f>D21*D6</f>
        <v>35</v>
      </c>
      <c r="E10" s="5"/>
      <c r="H10" s="13" t="s">
        <v>80</v>
      </c>
      <c r="I10" s="60"/>
      <c r="J10" s="8"/>
      <c r="K10" s="8"/>
      <c r="L10" s="8"/>
      <c r="M10" s="9" t="e">
        <f t="shared" si="1"/>
        <v>#DIV/0!</v>
      </c>
      <c r="N10" s="11" t="e">
        <f t="shared" si="2"/>
        <v>#DIV/0!</v>
      </c>
      <c r="O10" s="10" t="e">
        <f t="shared" si="3"/>
        <v>#DIV/0!</v>
      </c>
      <c r="P10" s="11" t="e">
        <f t="shared" si="0"/>
        <v>#DIV/0!</v>
      </c>
      <c r="Q10" s="11" t="e">
        <f t="shared" si="4"/>
        <v>#DIV/0!</v>
      </c>
      <c r="R10" s="76" t="e">
        <f t="shared" si="5"/>
        <v>#DIV/0!</v>
      </c>
    </row>
    <row r="11" spans="2:18" ht="15.6" x14ac:dyDescent="0.3">
      <c r="B11" s="25" t="s">
        <v>30</v>
      </c>
      <c r="C11" s="7" t="s">
        <v>11</v>
      </c>
      <c r="D11" s="33">
        <f>(D5/D4)*(115.8/120)</f>
        <v>4.8250000000000002</v>
      </c>
      <c r="E11" s="5"/>
      <c r="H11" s="13" t="s">
        <v>81</v>
      </c>
      <c r="I11" s="60"/>
      <c r="J11" s="8"/>
      <c r="K11" s="8"/>
      <c r="L11" s="8"/>
      <c r="M11" s="9" t="e">
        <f t="shared" si="1"/>
        <v>#DIV/0!</v>
      </c>
      <c r="N11" s="11" t="e">
        <f t="shared" si="2"/>
        <v>#DIV/0!</v>
      </c>
      <c r="O11" s="10" t="e">
        <f t="shared" si="3"/>
        <v>#DIV/0!</v>
      </c>
      <c r="P11" s="11" t="e">
        <f t="shared" si="0"/>
        <v>#DIV/0!</v>
      </c>
      <c r="Q11" s="11" t="e">
        <f t="shared" si="4"/>
        <v>#DIV/0!</v>
      </c>
      <c r="R11" s="76" t="e">
        <f t="shared" si="5"/>
        <v>#DIV/0!</v>
      </c>
    </row>
    <row r="12" spans="2:18" ht="15.6" x14ac:dyDescent="0.3">
      <c r="B12" s="37" t="s">
        <v>33</v>
      </c>
      <c r="C12" s="7" t="s">
        <v>13</v>
      </c>
      <c r="D12" s="26">
        <f>(D4/D21)^2</f>
        <v>344.89795918367355</v>
      </c>
      <c r="F12" s="6"/>
      <c r="H12" s="13" t="s">
        <v>82</v>
      </c>
      <c r="I12" s="60"/>
      <c r="J12" s="8"/>
      <c r="K12" s="8"/>
      <c r="L12" s="8"/>
      <c r="M12" s="9" t="e">
        <f t="shared" si="1"/>
        <v>#DIV/0!</v>
      </c>
      <c r="N12" s="11" t="e">
        <f t="shared" si="2"/>
        <v>#DIV/0!</v>
      </c>
      <c r="O12" s="10" t="e">
        <f t="shared" si="3"/>
        <v>#DIV/0!</v>
      </c>
      <c r="P12" s="11" t="e">
        <f t="shared" si="0"/>
        <v>#DIV/0!</v>
      </c>
      <c r="Q12" s="11" t="e">
        <f t="shared" si="4"/>
        <v>#DIV/0!</v>
      </c>
      <c r="R12" s="76" t="e">
        <f t="shared" si="5"/>
        <v>#DIV/0!</v>
      </c>
    </row>
    <row r="13" spans="2:18" ht="15.6" x14ac:dyDescent="0.3">
      <c r="B13" s="37" t="s">
        <v>34</v>
      </c>
      <c r="C13" s="7" t="s">
        <v>23</v>
      </c>
      <c r="D13" s="35">
        <f>5*LOG(D4)-5*LOG(D21)</f>
        <v>6.344226561462901</v>
      </c>
      <c r="E13" s="4"/>
      <c r="F13" s="6"/>
      <c r="H13" s="13" t="s">
        <v>83</v>
      </c>
      <c r="I13" s="60"/>
      <c r="J13" s="8"/>
      <c r="K13" s="8"/>
      <c r="L13" s="8"/>
      <c r="M13" s="9" t="e">
        <f t="shared" si="1"/>
        <v>#DIV/0!</v>
      </c>
      <c r="N13" s="11" t="e">
        <f t="shared" si="2"/>
        <v>#DIV/0!</v>
      </c>
      <c r="O13" s="10" t="e">
        <f t="shared" si="3"/>
        <v>#DIV/0!</v>
      </c>
      <c r="P13" s="11" t="e">
        <f t="shared" si="0"/>
        <v>#DIV/0!</v>
      </c>
      <c r="Q13" s="11" t="e">
        <f t="shared" si="4"/>
        <v>#DIV/0!</v>
      </c>
      <c r="R13" s="76" t="e">
        <f t="shared" si="5"/>
        <v>#DIV/0!</v>
      </c>
    </row>
    <row r="14" spans="2:18" ht="16.2" thickBot="1" x14ac:dyDescent="0.35">
      <c r="B14" s="37" t="s">
        <v>31</v>
      </c>
      <c r="C14" s="7" t="s">
        <v>14</v>
      </c>
      <c r="D14" s="26">
        <f>D13+6</f>
        <v>12.3442265614629</v>
      </c>
      <c r="E14" s="3"/>
      <c r="F14" s="6"/>
      <c r="H14" s="13" t="s">
        <v>84</v>
      </c>
      <c r="I14" s="60"/>
      <c r="J14" s="8"/>
      <c r="K14" s="8"/>
      <c r="L14" s="8"/>
      <c r="M14" s="9" t="e">
        <f t="shared" si="1"/>
        <v>#DIV/0!</v>
      </c>
      <c r="N14" s="11" t="e">
        <f t="shared" si="2"/>
        <v>#DIV/0!</v>
      </c>
      <c r="O14" s="10" t="e">
        <f t="shared" si="3"/>
        <v>#DIV/0!</v>
      </c>
      <c r="P14" s="11" t="e">
        <f t="shared" si="0"/>
        <v>#DIV/0!</v>
      </c>
      <c r="Q14" s="11" t="e">
        <f t="shared" si="4"/>
        <v>#DIV/0!</v>
      </c>
      <c r="R14" s="76" t="e">
        <f t="shared" si="5"/>
        <v>#DIV/0!</v>
      </c>
    </row>
    <row r="15" spans="2:18" x14ac:dyDescent="0.3">
      <c r="B15" s="36" t="s">
        <v>45</v>
      </c>
      <c r="C15" s="23" t="s">
        <v>48</v>
      </c>
      <c r="D15" s="24">
        <v>31.75</v>
      </c>
      <c r="E15" s="4"/>
      <c r="F15" s="6"/>
      <c r="H15" s="13" t="s">
        <v>85</v>
      </c>
      <c r="I15" s="60"/>
      <c r="J15" s="8"/>
      <c r="K15" s="8"/>
      <c r="L15" s="8"/>
      <c r="M15" s="9" t="e">
        <f t="shared" si="1"/>
        <v>#DIV/0!</v>
      </c>
      <c r="N15" s="11" t="e">
        <f t="shared" si="2"/>
        <v>#DIV/0!</v>
      </c>
      <c r="O15" s="10" t="e">
        <f t="shared" si="3"/>
        <v>#DIV/0!</v>
      </c>
      <c r="P15" s="11" t="e">
        <f t="shared" si="0"/>
        <v>#DIV/0!</v>
      </c>
      <c r="Q15" s="11" t="e">
        <f t="shared" si="4"/>
        <v>#DIV/0!</v>
      </c>
      <c r="R15" s="76" t="e">
        <f t="shared" si="5"/>
        <v>#DIV/0!</v>
      </c>
    </row>
    <row r="16" spans="2:18" x14ac:dyDescent="0.3">
      <c r="B16" s="25" t="s">
        <v>46</v>
      </c>
      <c r="C16" s="7" t="s">
        <v>47</v>
      </c>
      <c r="D16" s="26">
        <f>D15*180/PI()</f>
        <v>1819.1409995403637</v>
      </c>
      <c r="E16" s="5"/>
      <c r="F16" s="6"/>
      <c r="H16" s="13" t="s">
        <v>86</v>
      </c>
      <c r="I16" s="60"/>
      <c r="J16" s="8"/>
      <c r="K16" s="8"/>
      <c r="L16" s="8"/>
      <c r="M16" s="9" t="e">
        <f t="shared" si="1"/>
        <v>#DIV/0!</v>
      </c>
      <c r="N16" s="11" t="e">
        <f t="shared" ref="N16:N18" si="6">J16/M16</f>
        <v>#DIV/0!</v>
      </c>
      <c r="O16" s="10" t="e">
        <f t="shared" ref="O16:O18" si="7">$D$4/M16</f>
        <v>#DIV/0!</v>
      </c>
      <c r="P16" s="11" t="e">
        <f t="shared" si="0"/>
        <v>#DIV/0!</v>
      </c>
      <c r="Q16" s="11" t="e">
        <f t="shared" ref="Q16:Q18" si="8">120/M16</f>
        <v>#DIV/0!</v>
      </c>
      <c r="R16" s="76" t="e">
        <f t="shared" si="5"/>
        <v>#DIV/0!</v>
      </c>
    </row>
    <row r="17" spans="2:18" ht="16.2" thickBot="1" x14ac:dyDescent="0.35">
      <c r="B17" s="27" t="s">
        <v>49</v>
      </c>
      <c r="C17" s="28" t="s">
        <v>50</v>
      </c>
      <c r="D17" s="29">
        <f>D16/D5</f>
        <v>2.7986784608313289</v>
      </c>
      <c r="E17" s="5"/>
      <c r="F17" s="6"/>
      <c r="H17" s="13" t="s">
        <v>87</v>
      </c>
      <c r="I17" s="60"/>
      <c r="J17" s="8"/>
      <c r="K17" s="8"/>
      <c r="L17" s="8"/>
      <c r="M17" s="9" t="e">
        <f t="shared" si="1"/>
        <v>#DIV/0!</v>
      </c>
      <c r="N17" s="11" t="e">
        <f t="shared" si="6"/>
        <v>#DIV/0!</v>
      </c>
      <c r="O17" s="10" t="e">
        <f t="shared" si="7"/>
        <v>#DIV/0!</v>
      </c>
      <c r="P17" s="11" t="e">
        <f t="shared" si="0"/>
        <v>#DIV/0!</v>
      </c>
      <c r="Q17" s="11" t="e">
        <f t="shared" si="8"/>
        <v>#DIV/0!</v>
      </c>
      <c r="R17" s="76" t="e">
        <f t="shared" si="5"/>
        <v>#DIV/0!</v>
      </c>
    </row>
    <row r="18" spans="2:18" x14ac:dyDescent="0.3">
      <c r="E18" s="5"/>
      <c r="F18" s="6"/>
      <c r="H18" s="13" t="s">
        <v>88</v>
      </c>
      <c r="I18" s="60"/>
      <c r="J18" s="8"/>
      <c r="K18" s="8"/>
      <c r="L18" s="8"/>
      <c r="M18" s="9" t="e">
        <f t="shared" si="1"/>
        <v>#DIV/0!</v>
      </c>
      <c r="N18" s="11" t="e">
        <f t="shared" si="6"/>
        <v>#DIV/0!</v>
      </c>
      <c r="O18" s="10" t="e">
        <f t="shared" si="7"/>
        <v>#DIV/0!</v>
      </c>
      <c r="P18" s="11" t="e">
        <f t="shared" si="0"/>
        <v>#DIV/0!</v>
      </c>
      <c r="Q18" s="11" t="e">
        <f t="shared" si="8"/>
        <v>#DIV/0!</v>
      </c>
      <c r="R18" s="76" t="e">
        <f t="shared" si="5"/>
        <v>#DIV/0!</v>
      </c>
    </row>
    <row r="19" spans="2:18" x14ac:dyDescent="0.3">
      <c r="E19" s="4"/>
      <c r="F19" s="6"/>
      <c r="H19" s="13" t="s">
        <v>89</v>
      </c>
      <c r="I19" s="60"/>
      <c r="J19" s="8"/>
      <c r="K19" s="8"/>
      <c r="L19" s="8"/>
      <c r="M19" s="9" t="e">
        <f t="shared" si="1"/>
        <v>#DIV/0!</v>
      </c>
      <c r="N19" s="11" t="e">
        <f t="shared" ref="N19:N23" si="9">J19/M19</f>
        <v>#DIV/0!</v>
      </c>
      <c r="O19" s="10" t="e">
        <f t="shared" ref="O19:O23" si="10">$D$4/M19</f>
        <v>#DIV/0!</v>
      </c>
      <c r="P19" s="11" t="e">
        <f t="shared" si="0"/>
        <v>#DIV/0!</v>
      </c>
      <c r="Q19" s="11" t="e">
        <f t="shared" ref="Q19:Q23" si="11">120/M19</f>
        <v>#DIV/0!</v>
      </c>
      <c r="R19" s="76" t="e">
        <f t="shared" si="5"/>
        <v>#DIV/0!</v>
      </c>
    </row>
    <row r="20" spans="2:18" ht="15" thickBot="1" x14ac:dyDescent="0.35">
      <c r="E20" s="5"/>
      <c r="F20" s="6"/>
      <c r="H20" s="13" t="s">
        <v>90</v>
      </c>
      <c r="I20" s="60"/>
      <c r="J20" s="8"/>
      <c r="K20" s="8"/>
      <c r="L20" s="8"/>
      <c r="M20" s="9" t="e">
        <f t="shared" si="1"/>
        <v>#DIV/0!</v>
      </c>
      <c r="N20" s="11" t="e">
        <f t="shared" si="9"/>
        <v>#DIV/0!</v>
      </c>
      <c r="O20" s="10" t="e">
        <f t="shared" si="10"/>
        <v>#DIV/0!</v>
      </c>
      <c r="P20" s="11" t="e">
        <f t="shared" si="0"/>
        <v>#DIV/0!</v>
      </c>
      <c r="Q20" s="11" t="e">
        <f t="shared" si="11"/>
        <v>#DIV/0!</v>
      </c>
      <c r="R20" s="76" t="e">
        <f t="shared" si="5"/>
        <v>#DIV/0!</v>
      </c>
    </row>
    <row r="21" spans="2:18" ht="16.2" thickBot="1" x14ac:dyDescent="0.35">
      <c r="B21" s="71" t="s">
        <v>35</v>
      </c>
      <c r="C21" s="67" t="s">
        <v>12</v>
      </c>
      <c r="D21" s="68">
        <v>7</v>
      </c>
      <c r="E21" s="5"/>
      <c r="F21" s="6"/>
      <c r="H21" s="13" t="s">
        <v>91</v>
      </c>
      <c r="I21" s="60"/>
      <c r="J21" s="8"/>
      <c r="K21" s="8"/>
      <c r="L21" s="8"/>
      <c r="M21" s="9" t="e">
        <f t="shared" si="1"/>
        <v>#DIV/0!</v>
      </c>
      <c r="N21" s="11" t="e">
        <f t="shared" si="9"/>
        <v>#DIV/0!</v>
      </c>
      <c r="O21" s="10" t="e">
        <f t="shared" si="10"/>
        <v>#DIV/0!</v>
      </c>
      <c r="P21" s="11" t="e">
        <f t="shared" si="0"/>
        <v>#DIV/0!</v>
      </c>
      <c r="Q21" s="11" t="e">
        <f t="shared" si="11"/>
        <v>#DIV/0!</v>
      </c>
      <c r="R21" s="76" t="e">
        <f t="shared" si="5"/>
        <v>#DIV/0!</v>
      </c>
    </row>
    <row r="22" spans="2:18" ht="15" thickBot="1" x14ac:dyDescent="0.35">
      <c r="B22" s="94"/>
      <c r="C22" s="95"/>
      <c r="D22" s="96"/>
      <c r="E22" s="5"/>
      <c r="F22" s="6"/>
      <c r="H22" s="13" t="s">
        <v>92</v>
      </c>
      <c r="I22" s="60"/>
      <c r="J22" s="8"/>
      <c r="K22" s="8"/>
      <c r="L22" s="8"/>
      <c r="M22" s="9" t="e">
        <f t="shared" si="1"/>
        <v>#DIV/0!</v>
      </c>
      <c r="N22" s="11" t="e">
        <f t="shared" si="9"/>
        <v>#DIV/0!</v>
      </c>
      <c r="O22" s="10" t="e">
        <f t="shared" si="10"/>
        <v>#DIV/0!</v>
      </c>
      <c r="P22" s="11" t="e">
        <f t="shared" si="0"/>
        <v>#DIV/0!</v>
      </c>
      <c r="Q22" s="11" t="e">
        <f t="shared" si="11"/>
        <v>#DIV/0!</v>
      </c>
      <c r="R22" s="76" t="e">
        <f t="shared" si="5"/>
        <v>#DIV/0!</v>
      </c>
    </row>
    <row r="23" spans="2:18" ht="15" thickBot="1" x14ac:dyDescent="0.35">
      <c r="B23" s="97" t="s">
        <v>58</v>
      </c>
      <c r="C23" s="45" t="s">
        <v>59</v>
      </c>
      <c r="D23" s="46" t="s">
        <v>60</v>
      </c>
      <c r="E23" s="5"/>
      <c r="H23" s="62" t="s">
        <v>93</v>
      </c>
      <c r="I23" s="66"/>
      <c r="J23" s="14"/>
      <c r="K23" s="14"/>
      <c r="L23" s="14"/>
      <c r="M23" s="15" t="e">
        <f t="shared" si="1"/>
        <v>#DIV/0!</v>
      </c>
      <c r="N23" s="17" t="e">
        <f t="shared" si="9"/>
        <v>#DIV/0!</v>
      </c>
      <c r="O23" s="16" t="e">
        <f t="shared" si="10"/>
        <v>#DIV/0!</v>
      </c>
      <c r="P23" s="17" t="e">
        <f t="shared" si="0"/>
        <v>#DIV/0!</v>
      </c>
      <c r="Q23" s="17" t="e">
        <f t="shared" si="11"/>
        <v>#DIV/0!</v>
      </c>
      <c r="R23" s="77" t="e">
        <f t="shared" si="5"/>
        <v>#DIV/0!</v>
      </c>
    </row>
    <row r="24" spans="2:18" x14ac:dyDescent="0.3">
      <c r="B24" s="102"/>
      <c r="C24" s="50" t="s">
        <v>61</v>
      </c>
      <c r="D24" s="33">
        <v>7.5</v>
      </c>
      <c r="E24" s="5"/>
    </row>
    <row r="25" spans="2:18" x14ac:dyDescent="0.3">
      <c r="B25" s="102"/>
      <c r="C25" s="49" t="s">
        <v>62</v>
      </c>
      <c r="D25" s="33">
        <v>7</v>
      </c>
    </row>
    <row r="26" spans="2:18" x14ac:dyDescent="0.3">
      <c r="B26" s="102"/>
      <c r="C26" s="49" t="s">
        <v>63</v>
      </c>
      <c r="D26" s="33">
        <v>6.5</v>
      </c>
    </row>
    <row r="27" spans="2:18" x14ac:dyDescent="0.3">
      <c r="B27" s="102"/>
      <c r="C27" s="49" t="s">
        <v>64</v>
      </c>
      <c r="D27" s="33">
        <v>6</v>
      </c>
    </row>
    <row r="28" spans="2:18" x14ac:dyDescent="0.3">
      <c r="B28" s="102"/>
      <c r="C28" s="49" t="s">
        <v>65</v>
      </c>
      <c r="D28" s="33">
        <v>5.5</v>
      </c>
    </row>
    <row r="29" spans="2:18" ht="15" thickBot="1" x14ac:dyDescent="0.35">
      <c r="B29" s="103"/>
      <c r="C29" s="69" t="s">
        <v>66</v>
      </c>
      <c r="D29" s="70">
        <v>5</v>
      </c>
    </row>
    <row r="32" spans="2:18" ht="15" thickBot="1" x14ac:dyDescent="0.35"/>
    <row r="33" spans="2:6" ht="15" thickBot="1" x14ac:dyDescent="0.35">
      <c r="B33" s="81" t="s">
        <v>94</v>
      </c>
      <c r="C33" s="82"/>
      <c r="D33" s="83"/>
    </row>
    <row r="34" spans="2:6" ht="15.6" x14ac:dyDescent="0.3">
      <c r="B34" s="44" t="s">
        <v>36</v>
      </c>
      <c r="C34" s="45" t="s">
        <v>21</v>
      </c>
      <c r="D34" s="72">
        <f>D21</f>
        <v>7</v>
      </c>
    </row>
    <row r="35" spans="2:6" ht="16.2" thickBot="1" x14ac:dyDescent="0.35">
      <c r="B35" s="47" t="s">
        <v>37</v>
      </c>
      <c r="C35" s="48" t="s">
        <v>22</v>
      </c>
      <c r="D35" s="73">
        <v>0.5</v>
      </c>
    </row>
    <row r="36" spans="2:6" ht="15" thickBot="1" x14ac:dyDescent="0.35"/>
    <row r="37" spans="2:6" x14ac:dyDescent="0.3">
      <c r="B37" s="84" t="s">
        <v>68</v>
      </c>
      <c r="C37" s="85"/>
      <c r="D37" s="86"/>
    </row>
    <row r="38" spans="2:6" ht="15" thickBot="1" x14ac:dyDescent="0.35">
      <c r="B38" s="87"/>
      <c r="C38" s="88"/>
      <c r="D38" s="89"/>
    </row>
    <row r="39" spans="2:6" ht="15.6" customHeight="1" x14ac:dyDescent="0.3">
      <c r="B39" s="51" t="s">
        <v>69</v>
      </c>
      <c r="C39" s="78" t="s">
        <v>15</v>
      </c>
      <c r="D39" s="74" t="s">
        <v>70</v>
      </c>
    </row>
    <row r="40" spans="2:6" x14ac:dyDescent="0.3">
      <c r="B40" s="52" t="s">
        <v>76</v>
      </c>
      <c r="C40" s="79"/>
      <c r="D40" s="26" t="s">
        <v>71</v>
      </c>
    </row>
    <row r="41" spans="2:6" x14ac:dyDescent="0.3">
      <c r="B41" s="52" t="s">
        <v>77</v>
      </c>
      <c r="C41" s="79"/>
      <c r="D41" s="26" t="s">
        <v>72</v>
      </c>
      <c r="E41" s="54"/>
      <c r="F41" s="55"/>
    </row>
    <row r="42" spans="2:6" x14ac:dyDescent="0.3">
      <c r="B42" s="52" t="s">
        <v>78</v>
      </c>
      <c r="C42" s="79"/>
      <c r="D42" s="26" t="s">
        <v>73</v>
      </c>
      <c r="E42" s="56"/>
      <c r="F42" s="55"/>
    </row>
    <row r="43" spans="2:6" ht="15" thickBot="1" x14ac:dyDescent="0.35">
      <c r="B43" s="53" t="s">
        <v>75</v>
      </c>
      <c r="C43" s="80"/>
      <c r="D43" s="29" t="s">
        <v>74</v>
      </c>
      <c r="E43" s="55"/>
      <c r="F43" s="55"/>
    </row>
    <row r="44" spans="2:6" x14ac:dyDescent="0.3">
      <c r="D44" s="57"/>
      <c r="E44" s="55"/>
      <c r="F44" s="55"/>
    </row>
    <row r="45" spans="2:6" x14ac:dyDescent="0.3">
      <c r="D45" s="57"/>
      <c r="E45" s="55"/>
      <c r="F45" s="55"/>
    </row>
    <row r="46" spans="2:6" x14ac:dyDescent="0.3">
      <c r="D46" s="57"/>
      <c r="E46" s="55"/>
      <c r="F46" s="55"/>
    </row>
    <row r="47" spans="2:6" x14ac:dyDescent="0.3">
      <c r="D47" s="57"/>
      <c r="E47" s="55"/>
      <c r="F47" s="55"/>
    </row>
    <row r="48" spans="2:6" x14ac:dyDescent="0.3">
      <c r="B48" s="58"/>
      <c r="C48" s="59"/>
      <c r="D48" s="57"/>
      <c r="E48" s="55"/>
      <c r="F48" s="55"/>
    </row>
    <row r="49" spans="5:6" x14ac:dyDescent="0.3">
      <c r="E49" s="55"/>
      <c r="F49" s="55"/>
    </row>
  </sheetData>
  <mergeCells count="9">
    <mergeCell ref="C39:C43"/>
    <mergeCell ref="B33:D33"/>
    <mergeCell ref="B37:D38"/>
    <mergeCell ref="R2:R3"/>
    <mergeCell ref="H2:H3"/>
    <mergeCell ref="B22:D22"/>
    <mergeCell ref="B2:D2"/>
    <mergeCell ref="B3:D3"/>
    <mergeCell ref="B23:B29"/>
  </mergeCells>
  <phoneticPr fontId="9" type="noConversion"/>
  <conditionalFormatting sqref="N4:N23">
    <cfRule type="cellIs" dxfId="13" priority="17" operator="greaterThan">
      <formula>$D$17</formula>
    </cfRule>
  </conditionalFormatting>
  <conditionalFormatting sqref="O4:O23">
    <cfRule type="cellIs" dxfId="12" priority="23" operator="lessThan">
      <formula>$D$35</formula>
    </cfRule>
    <cfRule type="cellIs" dxfId="11" priority="24" operator="greaterThan">
      <formula>$D$34</formula>
    </cfRule>
  </conditionalFormatting>
  <conditionalFormatting sqref="R4:R23">
    <cfRule type="cellIs" dxfId="10" priority="5" operator="equal">
      <formula>"INGRANDIMENTO ECCESSIVO"</formula>
    </cfRule>
  </conditionalFormatting>
  <conditionalFormatting sqref="M4:M23">
    <cfRule type="cellIs" dxfId="9" priority="1" operator="greaterThan">
      <formula>$D$4*2</formula>
    </cfRule>
    <cfRule type="cellIs" dxfId="8" priority="3" operator="between">
      <formula>200</formula>
      <formula>"&lt;=$D$4*2"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8CD8F-C74F-43E5-BA92-0557EC6DFE4E}">
  <dimension ref="B1:S19"/>
  <sheetViews>
    <sheetView zoomScale="90" zoomScaleNormal="90" workbookViewId="0"/>
  </sheetViews>
  <sheetFormatPr defaultRowHeight="14.4" x14ac:dyDescent="0.3"/>
  <cols>
    <col min="1" max="1" width="2.77734375" customWidth="1"/>
    <col min="2" max="2" width="15.77734375" style="1" customWidth="1"/>
    <col min="3" max="3" width="17" style="1" bestFit="1" customWidth="1"/>
    <col min="4" max="8" width="15.77734375" style="1" customWidth="1"/>
    <col min="9" max="9" width="22" style="1" bestFit="1" customWidth="1"/>
    <col min="10" max="19" width="9.33203125" customWidth="1"/>
  </cols>
  <sheetData>
    <row r="1" spans="2:19" ht="15" thickBot="1" x14ac:dyDescent="0.35"/>
    <row r="2" spans="2:19" ht="43.8" thickBot="1" x14ac:dyDescent="0.35">
      <c r="B2" s="19" t="s">
        <v>38</v>
      </c>
      <c r="C2" s="20" t="s">
        <v>105</v>
      </c>
      <c r="D2" s="38" t="s">
        <v>51</v>
      </c>
      <c r="E2" s="20" t="s">
        <v>41</v>
      </c>
      <c r="F2" s="20" t="s">
        <v>42</v>
      </c>
      <c r="G2" s="20" t="s">
        <v>67</v>
      </c>
      <c r="H2" s="20" t="s">
        <v>43</v>
      </c>
      <c r="I2" s="21" t="s">
        <v>44</v>
      </c>
    </row>
    <row r="3" spans="2:19" ht="16.2" thickBot="1" x14ac:dyDescent="0.35">
      <c r="B3" s="39" t="s">
        <v>5</v>
      </c>
      <c r="C3" s="40" t="s">
        <v>104</v>
      </c>
      <c r="D3" s="41" t="s">
        <v>52</v>
      </c>
      <c r="E3" s="40" t="s">
        <v>6</v>
      </c>
      <c r="F3" s="40" t="s">
        <v>8</v>
      </c>
      <c r="G3" s="40" t="s">
        <v>15</v>
      </c>
      <c r="H3" s="40" t="s">
        <v>18</v>
      </c>
      <c r="I3" s="42" t="s">
        <v>19</v>
      </c>
    </row>
    <row r="4" spans="2:19" ht="15" customHeight="1" x14ac:dyDescent="0.3">
      <c r="B4" s="122">
        <f>'1 - Verifica Oculari'!$D$5/'2 - Oculari Consigliati'!E4</f>
        <v>35</v>
      </c>
      <c r="C4" s="125">
        <v>52</v>
      </c>
      <c r="D4" s="128">
        <v>10</v>
      </c>
      <c r="E4" s="131">
        <f>'1 - Verifica Oculari'!$D$4/'2 - Oculari Consigliati'!G4</f>
        <v>18.571428571428573</v>
      </c>
      <c r="F4" s="116">
        <f>C4/E4</f>
        <v>2.8</v>
      </c>
      <c r="G4" s="113">
        <v>7</v>
      </c>
      <c r="H4" s="116">
        <f>100*(G4/'1 - Verifica Oculari'!$D$21)^2</f>
        <v>100</v>
      </c>
      <c r="I4" s="119">
        <f>120/E4</f>
        <v>6.4615384615384608</v>
      </c>
      <c r="J4" s="110" t="s">
        <v>53</v>
      </c>
      <c r="K4" s="111"/>
      <c r="L4" s="111"/>
      <c r="M4" s="111"/>
      <c r="N4" s="111"/>
      <c r="O4" s="111"/>
      <c r="P4" s="111"/>
      <c r="Q4" s="111"/>
      <c r="R4" s="111"/>
      <c r="S4" s="112"/>
    </row>
    <row r="5" spans="2:19" ht="15" customHeight="1" x14ac:dyDescent="0.3">
      <c r="B5" s="123"/>
      <c r="C5" s="126"/>
      <c r="D5" s="129"/>
      <c r="E5" s="132"/>
      <c r="F5" s="117"/>
      <c r="G5" s="114"/>
      <c r="H5" s="117"/>
      <c r="I5" s="120"/>
      <c r="J5" s="104" t="s">
        <v>95</v>
      </c>
      <c r="K5" s="105"/>
      <c r="L5" s="105"/>
      <c r="M5" s="105"/>
      <c r="N5" s="105"/>
      <c r="O5" s="105"/>
      <c r="P5" s="105"/>
      <c r="Q5" s="105"/>
      <c r="R5" s="105"/>
      <c r="S5" s="106"/>
    </row>
    <row r="6" spans="2:19" ht="15" customHeight="1" thickBot="1" x14ac:dyDescent="0.35">
      <c r="B6" s="124"/>
      <c r="C6" s="127"/>
      <c r="D6" s="130"/>
      <c r="E6" s="133"/>
      <c r="F6" s="118"/>
      <c r="G6" s="115"/>
      <c r="H6" s="118"/>
      <c r="I6" s="121"/>
      <c r="J6" s="107" t="str">
        <f>IF(G4&gt;5,'1 - Verifica Oculari'!$B$39,IF(G4&gt;3,'1 - Verifica Oculari'!$B$40,IF(G4&gt;=2,'1 - Verifica Oculari'!$B$41,IF(G4&gt;=1,'1 - Verifica Oculari'!$B$42,IF(G4&gt;=0.5,'1 - Verifica Oculari'!$B$43,"INGRANDIMENTO ECCESSIVO")))))</f>
        <v>Oggetti Estesi del cielo profondo (Nubi Stellari Via Lattea - Ammassi Stellari Aperti - Grandi Nebulose)</v>
      </c>
      <c r="K6" s="108"/>
      <c r="L6" s="108"/>
      <c r="M6" s="108"/>
      <c r="N6" s="108"/>
      <c r="O6" s="108"/>
      <c r="P6" s="108"/>
      <c r="Q6" s="108"/>
      <c r="R6" s="108"/>
      <c r="S6" s="109"/>
    </row>
    <row r="7" spans="2:19" ht="15" customHeight="1" x14ac:dyDescent="0.3">
      <c r="B7" s="122">
        <f>'1 - Verifica Oculari'!$D$5/'2 - Oculari Consigliati'!E7</f>
        <v>25</v>
      </c>
      <c r="C7" s="125">
        <v>72</v>
      </c>
      <c r="D7" s="128">
        <v>10</v>
      </c>
      <c r="E7" s="131">
        <f>'1 - Verifica Oculari'!$D$4/'2 - Oculari Consigliati'!G7</f>
        <v>26</v>
      </c>
      <c r="F7" s="116">
        <f>C7/E7</f>
        <v>2.7692307692307692</v>
      </c>
      <c r="G7" s="113">
        <v>5</v>
      </c>
      <c r="H7" s="116">
        <f>100*(G7/'1 - Verifica Oculari'!$D$21)^2</f>
        <v>51.020408163265309</v>
      </c>
      <c r="I7" s="119">
        <f t="shared" ref="I7" si="0">120/E7</f>
        <v>4.615384615384615</v>
      </c>
      <c r="J7" s="110" t="s">
        <v>54</v>
      </c>
      <c r="K7" s="111"/>
      <c r="L7" s="111"/>
      <c r="M7" s="111"/>
      <c r="N7" s="111"/>
      <c r="O7" s="111"/>
      <c r="P7" s="111"/>
      <c r="Q7" s="111"/>
      <c r="R7" s="111"/>
      <c r="S7" s="112"/>
    </row>
    <row r="8" spans="2:19" ht="15" customHeight="1" x14ac:dyDescent="0.3">
      <c r="B8" s="123"/>
      <c r="C8" s="126"/>
      <c r="D8" s="129"/>
      <c r="E8" s="132"/>
      <c r="F8" s="117"/>
      <c r="G8" s="114"/>
      <c r="H8" s="117"/>
      <c r="I8" s="120"/>
      <c r="J8" s="104" t="s">
        <v>96</v>
      </c>
      <c r="K8" s="105"/>
      <c r="L8" s="105"/>
      <c r="M8" s="105"/>
      <c r="N8" s="105"/>
      <c r="O8" s="105"/>
      <c r="P8" s="105"/>
      <c r="Q8" s="105"/>
      <c r="R8" s="105"/>
      <c r="S8" s="106"/>
    </row>
    <row r="9" spans="2:19" ht="15" customHeight="1" thickBot="1" x14ac:dyDescent="0.35">
      <c r="B9" s="124"/>
      <c r="C9" s="127"/>
      <c r="D9" s="130"/>
      <c r="E9" s="133"/>
      <c r="F9" s="118"/>
      <c r="G9" s="115"/>
      <c r="H9" s="118"/>
      <c r="I9" s="121"/>
      <c r="J9" s="107" t="str">
        <f>IF(G7&gt;5,'1 - Verifica Oculari'!$B$39,IF(G7&gt;3,'1 - Verifica Oculari'!$B$40,IF(G7&gt;=2,'1 - Verifica Oculari'!$B$41,IF(G7&gt;=1,'1 - Verifica Oculari'!$B$42,IF(G7&gt;=0.5,'1 - Verifica Oculari'!$B$43,"INGRANDIMENTO ECCESSIVO")))))</f>
        <v>Grandi Ammassi Stellari -  Disco Lunare Completo</v>
      </c>
      <c r="K9" s="108" t="str">
        <f t="shared" ref="K9:Q9" si="1">IF(H9&gt;5,$B$39,IF(H9&gt;3,$B$40,IF(H9&gt;2,$B$41,IF(H9&gt;1,$B$42,IF(H9&gt;=0.5,$B$43,"INGRANDIMENTO ECCESSIVO")))))</f>
        <v>INGRANDIMENTO ECCESSIVO</v>
      </c>
      <c r="L9" s="108" t="str">
        <f t="shared" si="1"/>
        <v>INGRANDIMENTO ECCESSIVO</v>
      </c>
      <c r="M9" s="108">
        <f t="shared" si="1"/>
        <v>0</v>
      </c>
      <c r="N9" s="108">
        <f t="shared" si="1"/>
        <v>0</v>
      </c>
      <c r="O9" s="108">
        <f t="shared" si="1"/>
        <v>0</v>
      </c>
      <c r="P9" s="108" t="str">
        <f t="shared" si="1"/>
        <v>INGRANDIMENTO ECCESSIVO</v>
      </c>
      <c r="Q9" s="108" t="str">
        <f t="shared" si="1"/>
        <v>INGRANDIMENTO ECCESSIVO</v>
      </c>
      <c r="R9" s="108"/>
      <c r="S9" s="109"/>
    </row>
    <row r="10" spans="2:19" ht="15" customHeight="1" x14ac:dyDescent="0.3">
      <c r="B10" s="122">
        <f>'1 - Verifica Oculari'!$D$5/'2 - Oculari Consigliati'!E10</f>
        <v>11.999999999999998</v>
      </c>
      <c r="C10" s="125">
        <v>120</v>
      </c>
      <c r="D10" s="128">
        <v>10</v>
      </c>
      <c r="E10" s="131">
        <f>'1 - Verifica Oculari'!$D$4/'2 - Oculari Consigliati'!G10</f>
        <v>54.166666666666671</v>
      </c>
      <c r="F10" s="116">
        <f>C10/E10</f>
        <v>2.2153846153846151</v>
      </c>
      <c r="G10" s="113">
        <v>2.4</v>
      </c>
      <c r="H10" s="116">
        <f>100*(G10/'1 - Verifica Oculari'!$D$21)^2</f>
        <v>11.755102040816327</v>
      </c>
      <c r="I10" s="119">
        <f>120/E10</f>
        <v>2.2153846153846151</v>
      </c>
      <c r="J10" s="110" t="s">
        <v>55</v>
      </c>
      <c r="K10" s="111"/>
      <c r="L10" s="111"/>
      <c r="M10" s="111"/>
      <c r="N10" s="111"/>
      <c r="O10" s="111"/>
      <c r="P10" s="111"/>
      <c r="Q10" s="111"/>
      <c r="R10" s="111"/>
      <c r="S10" s="112"/>
    </row>
    <row r="11" spans="2:19" ht="15" customHeight="1" x14ac:dyDescent="0.3">
      <c r="B11" s="123"/>
      <c r="C11" s="126"/>
      <c r="D11" s="129"/>
      <c r="E11" s="132"/>
      <c r="F11" s="117"/>
      <c r="G11" s="114"/>
      <c r="H11" s="117"/>
      <c r="I11" s="120"/>
      <c r="J11" s="104" t="s">
        <v>97</v>
      </c>
      <c r="K11" s="105"/>
      <c r="L11" s="105"/>
      <c r="M11" s="105"/>
      <c r="N11" s="105"/>
      <c r="O11" s="105"/>
      <c r="P11" s="105"/>
      <c r="Q11" s="105"/>
      <c r="R11" s="105"/>
      <c r="S11" s="106"/>
    </row>
    <row r="12" spans="2:19" ht="15" customHeight="1" thickBot="1" x14ac:dyDescent="0.35">
      <c r="B12" s="124"/>
      <c r="C12" s="127"/>
      <c r="D12" s="130"/>
      <c r="E12" s="133"/>
      <c r="F12" s="118"/>
      <c r="G12" s="115"/>
      <c r="H12" s="118"/>
      <c r="I12" s="121"/>
      <c r="J12" s="107" t="str">
        <f>IF(G10&gt;5,'1 - Verifica Oculari'!$B$39,IF(G10&gt;3,'1 - Verifica Oculari'!$B$40,IF(G10&gt;=2,'1 - Verifica Oculari'!$B$41,IF(G10&gt;=1,'1 - Verifica Oculari'!$B$42,IF(G10&gt;=0.5,'1 - Verifica Oculari'!$B$43,"INGRANDIMENTO ECCESSIVO")))))</f>
        <v>Piccole Galassie - Nebulose Planetarie - Ammassi Globulari - Pianeti e Dettagli Lunari (scarsa visibilità)</v>
      </c>
      <c r="K12" s="108" t="str">
        <f t="shared" ref="K12:Q12" si="2">IF(H12&gt;5,$B$39,IF(H12&gt;3,$B$40,IF(H12&gt;2,$B$41,IF(H12&gt;1,$B$42,IF(H12&gt;=0.5,$B$43,"INGRANDIMENTO ECCESSIVO")))))</f>
        <v>INGRANDIMENTO ECCESSIVO</v>
      </c>
      <c r="L12" s="108" t="str">
        <f t="shared" si="2"/>
        <v>INGRANDIMENTO ECCESSIVO</v>
      </c>
      <c r="M12" s="108">
        <f t="shared" si="2"/>
        <v>0</v>
      </c>
      <c r="N12" s="108">
        <f t="shared" si="2"/>
        <v>0</v>
      </c>
      <c r="O12" s="108">
        <f t="shared" si="2"/>
        <v>0</v>
      </c>
      <c r="P12" s="108" t="str">
        <f t="shared" si="2"/>
        <v>INGRANDIMENTO ECCESSIVO</v>
      </c>
      <c r="Q12" s="108" t="str">
        <f t="shared" si="2"/>
        <v>INGRANDIMENTO ECCESSIVO</v>
      </c>
      <c r="R12" s="108"/>
      <c r="S12" s="109"/>
    </row>
    <row r="13" spans="2:19" ht="15" customHeight="1" x14ac:dyDescent="0.3">
      <c r="B13" s="122">
        <f>'1 - Verifica Oculari'!$D$5/'2 - Oculari Consigliati'!E13</f>
        <v>5</v>
      </c>
      <c r="C13" s="125">
        <v>120</v>
      </c>
      <c r="D13" s="128">
        <v>10</v>
      </c>
      <c r="E13" s="131">
        <f>'1 - Verifica Oculari'!$D$4/'2 - Oculari Consigliati'!G13</f>
        <v>130</v>
      </c>
      <c r="F13" s="116">
        <f>C13/E13</f>
        <v>0.92307692307692313</v>
      </c>
      <c r="G13" s="113">
        <v>1</v>
      </c>
      <c r="H13" s="116">
        <f>100*(G13/'1 - Verifica Oculari'!$D$21)^2</f>
        <v>2.0408163265306123</v>
      </c>
      <c r="I13" s="119">
        <f>120/E13</f>
        <v>0.92307692307692313</v>
      </c>
      <c r="J13" s="110" t="s">
        <v>56</v>
      </c>
      <c r="K13" s="111"/>
      <c r="L13" s="111"/>
      <c r="M13" s="111"/>
      <c r="N13" s="111"/>
      <c r="O13" s="111"/>
      <c r="P13" s="111"/>
      <c r="Q13" s="111"/>
      <c r="R13" s="111"/>
      <c r="S13" s="112"/>
    </row>
    <row r="14" spans="2:19" ht="15" customHeight="1" x14ac:dyDescent="0.3">
      <c r="B14" s="123"/>
      <c r="C14" s="126"/>
      <c r="D14" s="129"/>
      <c r="E14" s="132"/>
      <c r="F14" s="117"/>
      <c r="G14" s="114"/>
      <c r="H14" s="117"/>
      <c r="I14" s="120"/>
      <c r="J14" s="104" t="s">
        <v>98</v>
      </c>
      <c r="K14" s="105"/>
      <c r="L14" s="105"/>
      <c r="M14" s="105"/>
      <c r="N14" s="105"/>
      <c r="O14" s="105"/>
      <c r="P14" s="105"/>
      <c r="Q14" s="105"/>
      <c r="R14" s="105"/>
      <c r="S14" s="106"/>
    </row>
    <row r="15" spans="2:19" ht="15" customHeight="1" thickBot="1" x14ac:dyDescent="0.35">
      <c r="B15" s="124"/>
      <c r="C15" s="127"/>
      <c r="D15" s="130"/>
      <c r="E15" s="133"/>
      <c r="F15" s="118"/>
      <c r="G15" s="115"/>
      <c r="H15" s="118"/>
      <c r="I15" s="121"/>
      <c r="J15" s="107" t="str">
        <f>IF(G13&gt;5,'1 - Verifica Oculari'!$B$39,IF(G13&gt;3,'1 - Verifica Oculari'!$B$40,IF(G13&gt;=2,'1 - Verifica Oculari'!$B$41,IF(G13&gt;=1,'1 - Verifica Oculari'!$B$42,IF(G13&gt;=0.5,'1 - Verifica Oculari'!$B$43,"INGRANDIMENTO ECCESSIVO")))))</f>
        <v>Paneti - Dettagli Lunari (ottima visibilità) - Stelle Doppie (divisione)</v>
      </c>
      <c r="K15" s="108" t="str">
        <f t="shared" ref="K15:Q15" si="3">IF(H15&gt;5,$B$39,IF(H15&gt;3,$B$40,IF(H15&gt;2,$B$41,IF(H15&gt;1,$B$42,IF(H15&gt;=0.5,$B$43,"INGRANDIMENTO ECCESSIVO")))))</f>
        <v>INGRANDIMENTO ECCESSIVO</v>
      </c>
      <c r="L15" s="108" t="str">
        <f t="shared" si="3"/>
        <v>INGRANDIMENTO ECCESSIVO</v>
      </c>
      <c r="M15" s="108">
        <f t="shared" si="3"/>
        <v>0</v>
      </c>
      <c r="N15" s="108">
        <f t="shared" si="3"/>
        <v>0</v>
      </c>
      <c r="O15" s="108">
        <f t="shared" si="3"/>
        <v>0</v>
      </c>
      <c r="P15" s="108" t="str">
        <f t="shared" si="3"/>
        <v>INGRANDIMENTO ECCESSIVO</v>
      </c>
      <c r="Q15" s="108" t="str">
        <f t="shared" si="3"/>
        <v>INGRANDIMENTO ECCESSIVO</v>
      </c>
      <c r="R15" s="108"/>
      <c r="S15" s="109"/>
    </row>
    <row r="16" spans="2:19" ht="15" customHeight="1" x14ac:dyDescent="0.3">
      <c r="B16" s="122">
        <f>'1 - Verifica Oculari'!$D$5/'2 - Oculari Consigliati'!E16</f>
        <v>2.5</v>
      </c>
      <c r="C16" s="125">
        <v>120</v>
      </c>
      <c r="D16" s="128">
        <v>10</v>
      </c>
      <c r="E16" s="131">
        <f>'1 - Verifica Oculari'!$D$4/'2 - Oculari Consigliati'!G16</f>
        <v>260</v>
      </c>
      <c r="F16" s="116">
        <f>C16/E16</f>
        <v>0.46153846153846156</v>
      </c>
      <c r="G16" s="113">
        <v>0.5</v>
      </c>
      <c r="H16" s="116">
        <f>100*(G16/'1 - Verifica Oculari'!$D$21)^2</f>
        <v>0.51020408163265307</v>
      </c>
      <c r="I16" s="119">
        <f>120/E16</f>
        <v>0.46153846153846156</v>
      </c>
      <c r="J16" s="110" t="s">
        <v>57</v>
      </c>
      <c r="K16" s="111"/>
      <c r="L16" s="111"/>
      <c r="M16" s="111"/>
      <c r="N16" s="111"/>
      <c r="O16" s="111"/>
      <c r="P16" s="111"/>
      <c r="Q16" s="111"/>
      <c r="R16" s="111"/>
      <c r="S16" s="112"/>
    </row>
    <row r="17" spans="2:19" ht="15" customHeight="1" x14ac:dyDescent="0.3">
      <c r="B17" s="123"/>
      <c r="C17" s="126"/>
      <c r="D17" s="129"/>
      <c r="E17" s="132"/>
      <c r="F17" s="117"/>
      <c r="G17" s="114"/>
      <c r="H17" s="117"/>
      <c r="I17" s="120"/>
      <c r="J17" s="104" t="s">
        <v>99</v>
      </c>
      <c r="K17" s="105"/>
      <c r="L17" s="105"/>
      <c r="M17" s="105"/>
      <c r="N17" s="105"/>
      <c r="O17" s="105"/>
      <c r="P17" s="105"/>
      <c r="Q17" s="105"/>
      <c r="R17" s="105"/>
      <c r="S17" s="106"/>
    </row>
    <row r="18" spans="2:19" ht="15" customHeight="1" thickBot="1" x14ac:dyDescent="0.35">
      <c r="B18" s="124"/>
      <c r="C18" s="127"/>
      <c r="D18" s="130"/>
      <c r="E18" s="133"/>
      <c r="F18" s="118"/>
      <c r="G18" s="115"/>
      <c r="H18" s="118"/>
      <c r="I18" s="121"/>
      <c r="J18" s="107" t="str">
        <f>IF(G16&gt;5,'1 - Verifica Oculari'!$B$39,IF(G16&gt;3,'1 - Verifica Oculari'!$B$40,IF(G16&gt;=2,'1 - Verifica Oculari'!$B$41,IF(G16&gt;=1,'1 - Verifica Oculari'!$B$42,IF(G16&gt;=0.5,'1 - Verifica Oculari'!$B$43,"INGRANDIMENTO ECCESSIVO")))))</f>
        <v>Stelle Doppie (divisione)</v>
      </c>
      <c r="K18" s="108" t="str">
        <f t="shared" ref="K18:Q18" si="4">IF(H18&gt;5,$B$39,IF(H18&gt;3,$B$40,IF(H18&gt;2,$B$41,IF(H18&gt;1,$B$42,IF(H18&gt;=0.5,$B$43,"INGRANDIMENTO ECCESSIVO")))))</f>
        <v>INGRANDIMENTO ECCESSIVO</v>
      </c>
      <c r="L18" s="108" t="str">
        <f t="shared" si="4"/>
        <v>INGRANDIMENTO ECCESSIVO</v>
      </c>
      <c r="M18" s="108">
        <f t="shared" si="4"/>
        <v>0</v>
      </c>
      <c r="N18" s="108">
        <f t="shared" si="4"/>
        <v>0</v>
      </c>
      <c r="O18" s="108">
        <f t="shared" si="4"/>
        <v>0</v>
      </c>
      <c r="P18" s="108" t="str">
        <f t="shared" si="4"/>
        <v>INGRANDIMENTO ECCESSIVO</v>
      </c>
      <c r="Q18" s="108" t="str">
        <f t="shared" si="4"/>
        <v>INGRANDIMENTO ECCESSIVO</v>
      </c>
      <c r="R18" s="108"/>
      <c r="S18" s="109"/>
    </row>
    <row r="19" spans="2:19" x14ac:dyDescent="0.3">
      <c r="C19" s="1" t="s">
        <v>103</v>
      </c>
    </row>
  </sheetData>
  <mergeCells count="55">
    <mergeCell ref="J4:S4"/>
    <mergeCell ref="J7:S7"/>
    <mergeCell ref="G7:G9"/>
    <mergeCell ref="H7:H9"/>
    <mergeCell ref="I7:I9"/>
    <mergeCell ref="J6:S6"/>
    <mergeCell ref="J5:S5"/>
    <mergeCell ref="J8:S8"/>
    <mergeCell ref="J9:S9"/>
    <mergeCell ref="J10:S10"/>
    <mergeCell ref="B4:B6"/>
    <mergeCell ref="C4:C6"/>
    <mergeCell ref="D4:D6"/>
    <mergeCell ref="E4:E6"/>
    <mergeCell ref="F4:F6"/>
    <mergeCell ref="G4:G6"/>
    <mergeCell ref="H4:H6"/>
    <mergeCell ref="I4:I6"/>
    <mergeCell ref="B7:B9"/>
    <mergeCell ref="C7:C9"/>
    <mergeCell ref="D7:D9"/>
    <mergeCell ref="E7:E9"/>
    <mergeCell ref="F7:F9"/>
    <mergeCell ref="G13:G15"/>
    <mergeCell ref="H13:H15"/>
    <mergeCell ref="I13:I15"/>
    <mergeCell ref="B10:B12"/>
    <mergeCell ref="C10:C12"/>
    <mergeCell ref="D10:D12"/>
    <mergeCell ref="E10:E12"/>
    <mergeCell ref="F10:F12"/>
    <mergeCell ref="G10:G12"/>
    <mergeCell ref="H10:H12"/>
    <mergeCell ref="I10:I12"/>
    <mergeCell ref="B13:B15"/>
    <mergeCell ref="C13:C15"/>
    <mergeCell ref="D13:D15"/>
    <mergeCell ref="E13:E15"/>
    <mergeCell ref="F13:F15"/>
    <mergeCell ref="B16:B18"/>
    <mergeCell ref="C16:C18"/>
    <mergeCell ref="D16:D18"/>
    <mergeCell ref="E16:E18"/>
    <mergeCell ref="F16:F18"/>
    <mergeCell ref="G16:G18"/>
    <mergeCell ref="H16:H18"/>
    <mergeCell ref="I16:I18"/>
    <mergeCell ref="J16:S16"/>
    <mergeCell ref="J17:S17"/>
    <mergeCell ref="J18:S18"/>
    <mergeCell ref="J11:S11"/>
    <mergeCell ref="J12:S12"/>
    <mergeCell ref="J13:S13"/>
    <mergeCell ref="J14:S14"/>
    <mergeCell ref="J15:S15"/>
  </mergeCells>
  <conditionalFormatting sqref="G4">
    <cfRule type="cellIs" dxfId="7" priority="19" operator="lessThan">
      <formula>#REF!</formula>
    </cfRule>
    <cfRule type="cellIs" dxfId="6" priority="20" operator="greaterThan">
      <formula>#REF!</formula>
    </cfRule>
  </conditionalFormatting>
  <conditionalFormatting sqref="G7 G10 G13 G16">
    <cfRule type="cellIs" dxfId="5" priority="4" operator="lessThan">
      <formula>#REF!</formula>
    </cfRule>
    <cfRule type="cellIs" dxfId="4" priority="5" operator="greaterThan">
      <formula>#REF!</formula>
    </cfRule>
  </conditionalFormatting>
  <conditionalFormatting sqref="E4 E7 E10 E13 E16">
    <cfRule type="cellIs" dxfId="3" priority="2" operator="between">
      <formula>200</formula>
      <formula>"&lt;=$D$4+'1 - Verifica Oculari'!$D$4*2"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3" operator="greaterThan" id="{E217C1CF-607B-42EE-A6D4-2F2426563DD4}">
            <xm:f>'1 - Verifica Oculari'!$D$17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ellIs" priority="6" operator="greaterThan" id="{5A59E7E9-75AC-4391-85ED-9B610FDF938B}">
            <xm:f>'1 - Verifica Oculari'!$D$17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 F10 F13 F16</xm:sqref>
        </x14:conditionalFormatting>
        <x14:conditionalFormatting xmlns:xm="http://schemas.microsoft.com/office/excel/2006/main">
          <x14:cfRule type="cellIs" priority="1" operator="greaterThan" id="{690193DC-FEDA-4D0F-A4AF-566F37691CA8}">
            <xm:f>$D$4+'1 - Verifica Oculari'!$D$4*2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E4 E7 E10 E13 E16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1 - Verifica Oculari</vt:lpstr>
      <vt:lpstr>2 - Oculari Consigliati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Tavecchia Marco</dc:creator>
  <cp:lastModifiedBy>Tavecchia Marco</cp:lastModifiedBy>
  <dcterms:created xsi:type="dcterms:W3CDTF">2021-03-26T08:28:25Z</dcterms:created>
  <dcterms:modified xsi:type="dcterms:W3CDTF">2021-03-30T16:01:45Z</dcterms:modified>
</cp:coreProperties>
</file>